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izzy\Desktop\Sports Related\SportsDataStuff.com\New Website\"/>
    </mc:Choice>
  </mc:AlternateContent>
  <xr:revisionPtr revIDLastSave="0" documentId="13_ncr:1_{C81AA512-CD80-4204-ACD1-0DC5D654504F}" xr6:coauthVersionLast="45" xr6:coauthVersionMax="45" xr10:uidLastSave="{00000000-0000-0000-0000-000000000000}"/>
  <bookViews>
    <workbookView xWindow="-120" yWindow="-120" windowWidth="29040" windowHeight="15840" xr2:uid="{8FE04AF4-A84A-4ABB-B7A4-0FBBF6151D97}"/>
  </bookViews>
  <sheets>
    <sheet name="Settings" sheetId="17" r:id="rId1"/>
    <sheet name="data validation" sheetId="24" state="hidden" r:id="rId2"/>
    <sheet name="Position Expectations" sheetId="19" state="hidden" r:id="rId3"/>
    <sheet name="Draft Sheet" sheetId="18" r:id="rId4"/>
    <sheet name="qb data" sheetId="11" r:id="rId5"/>
    <sheet name="rb data" sheetId="12" r:id="rId6"/>
    <sheet name="wr data" sheetId="13" r:id="rId7"/>
    <sheet name="te data" sheetId="14" r:id="rId8"/>
    <sheet name="k data" sheetId="15" r:id="rId9"/>
    <sheet name="def data" sheetId="16" r:id="rId10"/>
    <sheet name="full ppr adp" sheetId="20" r:id="rId11"/>
    <sheet name="half ppr adp" sheetId="23" r:id="rId12"/>
    <sheet name="standard adp" sheetId="22" r:id="rId13"/>
    <sheet name="team abbr lookup" sheetId="21" state="hidden" r:id="rId14"/>
  </sheets>
  <definedNames>
    <definedName name="_xlnm._FilterDatabase" localSheetId="9" hidden="1">'def data'!$A$1:$F$1</definedName>
    <definedName name="_xlnm._FilterDatabase" localSheetId="3" hidden="1">'Draft Sheet'!$A$37:$F$37</definedName>
    <definedName name="_xlnm._FilterDatabase" localSheetId="10" hidden="1">'full ppr adp'!$A$1:$K$1003</definedName>
    <definedName name="_xlnm._FilterDatabase" localSheetId="11" hidden="1">'half ppr adp'!$A$1:$J$385</definedName>
    <definedName name="_xlnm._FilterDatabase" localSheetId="5" hidden="1">'rb data'!$A$1:$X$82</definedName>
    <definedName name="_xlnm._FilterDatabase" localSheetId="12" hidden="1">'standard adp'!$A$1:$J$333</definedName>
    <definedName name="_xlnm._FilterDatabase" localSheetId="7" hidden="1">'te data'!$C$1:$X$48</definedName>
    <definedName name="_xlnm._FilterDatabase" localSheetId="13" hidden="1">'team abbr lookup'!$A$1:$B$34</definedName>
    <definedName name="_xlnm._FilterDatabase" localSheetId="6" hidden="1">'wr data'!$A$1:$X$114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0" l="1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389" i="20"/>
  <c r="K390" i="20"/>
  <c r="K391" i="20"/>
  <c r="K392" i="20"/>
  <c r="K393" i="20"/>
  <c r="K394" i="20"/>
  <c r="K395" i="20"/>
  <c r="K396" i="20"/>
  <c r="K397" i="20"/>
  <c r="K398" i="20"/>
  <c r="K399" i="20"/>
  <c r="K400" i="20"/>
  <c r="K401" i="20"/>
  <c r="K402" i="20"/>
  <c r="K403" i="20"/>
  <c r="K404" i="20"/>
  <c r="K405" i="20"/>
  <c r="K406" i="20"/>
  <c r="K407" i="20"/>
  <c r="K408" i="20"/>
  <c r="K409" i="20"/>
  <c r="K410" i="20"/>
  <c r="K411" i="20"/>
  <c r="K412" i="20"/>
  <c r="K413" i="20"/>
  <c r="K414" i="20"/>
  <c r="K415" i="20"/>
  <c r="K416" i="20"/>
  <c r="K417" i="20"/>
  <c r="K418" i="20"/>
  <c r="K419" i="20"/>
  <c r="K420" i="20"/>
  <c r="K421" i="20"/>
  <c r="K422" i="20"/>
  <c r="K423" i="20"/>
  <c r="K424" i="20"/>
  <c r="K425" i="20"/>
  <c r="K426" i="20"/>
  <c r="K427" i="20"/>
  <c r="K428" i="20"/>
  <c r="K429" i="20"/>
  <c r="K430" i="20"/>
  <c r="K431" i="20"/>
  <c r="K432" i="20"/>
  <c r="K433" i="20"/>
  <c r="K434" i="20"/>
  <c r="K435" i="20"/>
  <c r="K436" i="20"/>
  <c r="K437" i="20"/>
  <c r="K438" i="20"/>
  <c r="K439" i="20"/>
  <c r="K440" i="20"/>
  <c r="K441" i="20"/>
  <c r="K442" i="20"/>
  <c r="K443" i="20"/>
  <c r="K444" i="20"/>
  <c r="K445" i="20"/>
  <c r="K446" i="20"/>
  <c r="K447" i="20"/>
  <c r="K448" i="20"/>
  <c r="K449" i="20"/>
  <c r="K450" i="20"/>
  <c r="K451" i="20"/>
  <c r="K452" i="20"/>
  <c r="K453" i="20"/>
  <c r="K454" i="20"/>
  <c r="K455" i="20"/>
  <c r="K456" i="20"/>
  <c r="K457" i="20"/>
  <c r="K458" i="20"/>
  <c r="K459" i="20"/>
  <c r="K460" i="20"/>
  <c r="K461" i="20"/>
  <c r="K462" i="20"/>
  <c r="K463" i="20"/>
  <c r="K464" i="20"/>
  <c r="K465" i="20"/>
  <c r="K466" i="20"/>
  <c r="K467" i="20"/>
  <c r="K468" i="20"/>
  <c r="K469" i="20"/>
  <c r="K470" i="20"/>
  <c r="K471" i="20"/>
  <c r="K472" i="20"/>
  <c r="K473" i="20"/>
  <c r="K474" i="20"/>
  <c r="K475" i="20"/>
  <c r="K476" i="20"/>
  <c r="K477" i="20"/>
  <c r="K478" i="20"/>
  <c r="K479" i="20"/>
  <c r="K480" i="20"/>
  <c r="K481" i="20"/>
  <c r="K482" i="20"/>
  <c r="K483" i="20"/>
  <c r="K484" i="20"/>
  <c r="K485" i="20"/>
  <c r="K486" i="20"/>
  <c r="K487" i="20"/>
  <c r="K488" i="20"/>
  <c r="K489" i="20"/>
  <c r="K490" i="20"/>
  <c r="K491" i="20"/>
  <c r="K492" i="20"/>
  <c r="K493" i="20"/>
  <c r="K494" i="20"/>
  <c r="K495" i="20"/>
  <c r="K496" i="20"/>
  <c r="K497" i="20"/>
  <c r="K498" i="20"/>
  <c r="K499" i="20"/>
  <c r="K500" i="20"/>
  <c r="K501" i="20"/>
  <c r="K502" i="20"/>
  <c r="K503" i="20"/>
  <c r="K504" i="20"/>
  <c r="K505" i="20"/>
  <c r="K506" i="20"/>
  <c r="K507" i="20"/>
  <c r="K508" i="20"/>
  <c r="K509" i="20"/>
  <c r="K510" i="20"/>
  <c r="K511" i="20"/>
  <c r="K512" i="20"/>
  <c r="K513" i="20"/>
  <c r="K514" i="20"/>
  <c r="K515" i="20"/>
  <c r="K516" i="20"/>
  <c r="K517" i="20"/>
  <c r="K518" i="20"/>
  <c r="K519" i="20"/>
  <c r="K520" i="20"/>
  <c r="K521" i="20"/>
  <c r="K522" i="20"/>
  <c r="K523" i="20"/>
  <c r="K524" i="20"/>
  <c r="K525" i="20"/>
  <c r="K526" i="20"/>
  <c r="K527" i="20"/>
  <c r="K528" i="20"/>
  <c r="K529" i="20"/>
  <c r="K530" i="20"/>
  <c r="K531" i="20"/>
  <c r="K532" i="20"/>
  <c r="K533" i="20"/>
  <c r="K534" i="20"/>
  <c r="K535" i="20"/>
  <c r="K536" i="20"/>
  <c r="K537" i="20"/>
  <c r="K538" i="20"/>
  <c r="K539" i="20"/>
  <c r="K540" i="20"/>
  <c r="K541" i="20"/>
  <c r="K542" i="20"/>
  <c r="K543" i="20"/>
  <c r="K544" i="20"/>
  <c r="K545" i="20"/>
  <c r="K546" i="20"/>
  <c r="K547" i="20"/>
  <c r="K548" i="20"/>
  <c r="K549" i="20"/>
  <c r="K550" i="20"/>
  <c r="K551" i="20"/>
  <c r="K552" i="20"/>
  <c r="K553" i="20"/>
  <c r="K554" i="20"/>
  <c r="K555" i="20"/>
  <c r="K556" i="20"/>
  <c r="K557" i="20"/>
  <c r="K558" i="20"/>
  <c r="K559" i="20"/>
  <c r="K560" i="20"/>
  <c r="K561" i="20"/>
  <c r="K562" i="20"/>
  <c r="K563" i="20"/>
  <c r="K564" i="20"/>
  <c r="K565" i="20"/>
  <c r="K566" i="20"/>
  <c r="K567" i="20"/>
  <c r="K568" i="20"/>
  <c r="K569" i="20"/>
  <c r="K570" i="20"/>
  <c r="K571" i="20"/>
  <c r="K572" i="20"/>
  <c r="K573" i="20"/>
  <c r="K574" i="20"/>
  <c r="K575" i="20"/>
  <c r="K576" i="20"/>
  <c r="K577" i="20"/>
  <c r="K578" i="20"/>
  <c r="K579" i="20"/>
  <c r="K580" i="20"/>
  <c r="K581" i="20"/>
  <c r="K582" i="20"/>
  <c r="K583" i="20"/>
  <c r="K584" i="20"/>
  <c r="K585" i="20"/>
  <c r="K586" i="20"/>
  <c r="K587" i="20"/>
  <c r="K588" i="20"/>
  <c r="K589" i="20"/>
  <c r="K590" i="20"/>
  <c r="K591" i="20"/>
  <c r="K592" i="20"/>
  <c r="K593" i="20"/>
  <c r="K594" i="20"/>
  <c r="K595" i="20"/>
  <c r="K596" i="20"/>
  <c r="K597" i="20"/>
  <c r="K598" i="20"/>
  <c r="K599" i="20"/>
  <c r="K600" i="20"/>
  <c r="K601" i="20"/>
  <c r="K602" i="20"/>
  <c r="J3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E316" i="22"/>
  <c r="E317" i="22"/>
  <c r="E318" i="22"/>
  <c r="E319" i="22"/>
  <c r="E320" i="22"/>
  <c r="E321" i="22"/>
  <c r="E322" i="22"/>
  <c r="E323" i="22"/>
  <c r="E324" i="22"/>
  <c r="E325" i="22"/>
  <c r="E326" i="22"/>
  <c r="E327" i="22"/>
  <c r="E328" i="22"/>
  <c r="E329" i="22"/>
  <c r="E330" i="22"/>
  <c r="E331" i="22"/>
  <c r="E332" i="22"/>
  <c r="E333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4" i="22"/>
  <c r="E265" i="22"/>
  <c r="E266" i="22"/>
  <c r="E267" i="22"/>
  <c r="E268" i="22"/>
  <c r="E269" i="22"/>
  <c r="E270" i="22"/>
  <c r="E271" i="22"/>
  <c r="E272" i="22"/>
  <c r="E273" i="22"/>
  <c r="E274" i="22"/>
  <c r="E275" i="22"/>
  <c r="E276" i="22"/>
  <c r="E277" i="22"/>
  <c r="E278" i="22"/>
  <c r="E279" i="22"/>
  <c r="E280" i="22"/>
  <c r="E281" i="22"/>
  <c r="E282" i="22"/>
  <c r="E283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7" i="22"/>
  <c r="E298" i="22"/>
  <c r="E299" i="22"/>
  <c r="E300" i="22"/>
  <c r="E301" i="22"/>
  <c r="E302" i="22"/>
  <c r="E303" i="22"/>
  <c r="E304" i="22"/>
  <c r="E305" i="22"/>
  <c r="E306" i="22"/>
  <c r="E307" i="22"/>
  <c r="E308" i="22"/>
  <c r="E309" i="22"/>
  <c r="E310" i="22"/>
  <c r="E311" i="22"/>
  <c r="E312" i="22"/>
  <c r="E313" i="22"/>
  <c r="E314" i="22"/>
  <c r="E315" i="22"/>
  <c r="E2" i="22"/>
  <c r="E2" i="23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E220" i="23"/>
  <c r="E221" i="23"/>
  <c r="E222" i="23"/>
  <c r="E223" i="23"/>
  <c r="E224" i="23"/>
  <c r="E225" i="23"/>
  <c r="E226" i="23"/>
  <c r="E227" i="23"/>
  <c r="E228" i="23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1" i="23"/>
  <c r="E242" i="23"/>
  <c r="E243" i="23"/>
  <c r="E244" i="23"/>
  <c r="E245" i="23"/>
  <c r="E246" i="23"/>
  <c r="E247" i="23"/>
  <c r="E248" i="23"/>
  <c r="E249" i="23"/>
  <c r="E250" i="23"/>
  <c r="E251" i="23"/>
  <c r="E252" i="23"/>
  <c r="E253" i="23"/>
  <c r="E254" i="23"/>
  <c r="E255" i="23"/>
  <c r="E256" i="23"/>
  <c r="E257" i="23"/>
  <c r="E258" i="23"/>
  <c r="E259" i="23"/>
  <c r="E260" i="23"/>
  <c r="E261" i="23"/>
  <c r="E262" i="23"/>
  <c r="E263" i="23"/>
  <c r="E264" i="23"/>
  <c r="E265" i="23"/>
  <c r="E266" i="23"/>
  <c r="E267" i="23"/>
  <c r="E268" i="23"/>
  <c r="E269" i="23"/>
  <c r="E270" i="23"/>
  <c r="E271" i="23"/>
  <c r="E272" i="23"/>
  <c r="E273" i="23"/>
  <c r="E274" i="23"/>
  <c r="E275" i="23"/>
  <c r="E276" i="23"/>
  <c r="E277" i="23"/>
  <c r="E278" i="23"/>
  <c r="E279" i="23"/>
  <c r="E280" i="23"/>
  <c r="E281" i="23"/>
  <c r="E282" i="23"/>
  <c r="E283" i="23"/>
  <c r="E284" i="23"/>
  <c r="E285" i="23"/>
  <c r="E286" i="23"/>
  <c r="E287" i="23"/>
  <c r="E288" i="23"/>
  <c r="E289" i="23"/>
  <c r="E290" i="23"/>
  <c r="E291" i="23"/>
  <c r="E292" i="23"/>
  <c r="E293" i="23"/>
  <c r="E294" i="23"/>
  <c r="E295" i="23"/>
  <c r="E296" i="23"/>
  <c r="E297" i="23"/>
  <c r="E298" i="23"/>
  <c r="E299" i="23"/>
  <c r="E300" i="23"/>
  <c r="E301" i="23"/>
  <c r="E302" i="23"/>
  <c r="E303" i="23"/>
  <c r="E304" i="23"/>
  <c r="E305" i="23"/>
  <c r="E306" i="23"/>
  <c r="E307" i="23"/>
  <c r="E308" i="23"/>
  <c r="E309" i="23"/>
  <c r="E310" i="23"/>
  <c r="E311" i="23"/>
  <c r="E312" i="23"/>
  <c r="E313" i="23"/>
  <c r="E314" i="23"/>
  <c r="E315" i="23"/>
  <c r="E316" i="23"/>
  <c r="E317" i="23"/>
  <c r="E318" i="23"/>
  <c r="E319" i="23"/>
  <c r="E320" i="23"/>
  <c r="E321" i="23"/>
  <c r="E322" i="23"/>
  <c r="E323" i="23"/>
  <c r="E324" i="23"/>
  <c r="E325" i="23"/>
  <c r="E326" i="23"/>
  <c r="E327" i="23"/>
  <c r="E328" i="23"/>
  <c r="E329" i="23"/>
  <c r="E330" i="23"/>
  <c r="E331" i="23"/>
  <c r="E332" i="23"/>
  <c r="E333" i="23"/>
  <c r="E334" i="23"/>
  <c r="E335" i="23"/>
  <c r="E336" i="23"/>
  <c r="E337" i="23"/>
  <c r="E338" i="23"/>
  <c r="E339" i="23"/>
  <c r="E340" i="23"/>
  <c r="E341" i="23"/>
  <c r="E342" i="23"/>
  <c r="E343" i="23"/>
  <c r="E344" i="23"/>
  <c r="E345" i="23"/>
  <c r="E346" i="23"/>
  <c r="E347" i="23"/>
  <c r="E348" i="23"/>
  <c r="E349" i="23"/>
  <c r="E350" i="23"/>
  <c r="E351" i="23"/>
  <c r="E352" i="23"/>
  <c r="E353" i="23"/>
  <c r="E354" i="23"/>
  <c r="E355" i="23"/>
  <c r="E356" i="23"/>
  <c r="E357" i="23"/>
  <c r="E358" i="23"/>
  <c r="E359" i="23"/>
  <c r="E360" i="23"/>
  <c r="E361" i="23"/>
  <c r="E362" i="23"/>
  <c r="E363" i="23"/>
  <c r="E364" i="23"/>
  <c r="E365" i="23"/>
  <c r="E366" i="23"/>
  <c r="E367" i="23"/>
  <c r="E368" i="23"/>
  <c r="E369" i="23"/>
  <c r="E370" i="23"/>
  <c r="E371" i="23"/>
  <c r="E372" i="23"/>
  <c r="E373" i="23"/>
  <c r="E374" i="23"/>
  <c r="E375" i="23"/>
  <c r="E376" i="23"/>
  <c r="E377" i="23"/>
  <c r="E378" i="23"/>
  <c r="E379" i="23"/>
  <c r="E380" i="23"/>
  <c r="E381" i="23"/>
  <c r="E382" i="23"/>
  <c r="E383" i="23"/>
  <c r="E384" i="23"/>
  <c r="E38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E3" i="20" l="1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310" i="20"/>
  <c r="E311" i="20"/>
  <c r="E312" i="20"/>
  <c r="E313" i="20"/>
  <c r="E314" i="20"/>
  <c r="E315" i="20"/>
  <c r="E316" i="20"/>
  <c r="E317" i="20"/>
  <c r="E318" i="20"/>
  <c r="E319" i="20"/>
  <c r="E320" i="20"/>
  <c r="E321" i="20"/>
  <c r="E322" i="20"/>
  <c r="E323" i="20"/>
  <c r="E324" i="20"/>
  <c r="E325" i="20"/>
  <c r="E326" i="20"/>
  <c r="E327" i="20"/>
  <c r="E328" i="20"/>
  <c r="E329" i="20"/>
  <c r="E330" i="20"/>
  <c r="E331" i="20"/>
  <c r="E332" i="20"/>
  <c r="E333" i="20"/>
  <c r="E334" i="20"/>
  <c r="E335" i="20"/>
  <c r="E336" i="20"/>
  <c r="E337" i="20"/>
  <c r="E338" i="20"/>
  <c r="E339" i="20"/>
  <c r="E340" i="20"/>
  <c r="E341" i="20"/>
  <c r="E342" i="20"/>
  <c r="E343" i="20"/>
  <c r="E344" i="20"/>
  <c r="E345" i="20"/>
  <c r="E346" i="20"/>
  <c r="E347" i="20"/>
  <c r="E348" i="20"/>
  <c r="E349" i="20"/>
  <c r="E350" i="20"/>
  <c r="E351" i="20"/>
  <c r="E352" i="20"/>
  <c r="E353" i="20"/>
  <c r="E354" i="20"/>
  <c r="E355" i="20"/>
  <c r="E356" i="20"/>
  <c r="E357" i="20"/>
  <c r="E358" i="20"/>
  <c r="E359" i="20"/>
  <c r="E360" i="20"/>
  <c r="E361" i="20"/>
  <c r="E362" i="20"/>
  <c r="E363" i="20"/>
  <c r="E364" i="20"/>
  <c r="E365" i="20"/>
  <c r="E366" i="20"/>
  <c r="E367" i="20"/>
  <c r="E368" i="20"/>
  <c r="E369" i="20"/>
  <c r="E370" i="20"/>
  <c r="E371" i="20"/>
  <c r="E372" i="20"/>
  <c r="E373" i="20"/>
  <c r="E374" i="20"/>
  <c r="E375" i="20"/>
  <c r="E376" i="20"/>
  <c r="E377" i="20"/>
  <c r="E378" i="20"/>
  <c r="E379" i="20"/>
  <c r="E380" i="20"/>
  <c r="E381" i="20"/>
  <c r="E382" i="20"/>
  <c r="E383" i="20"/>
  <c r="E384" i="20"/>
  <c r="E385" i="20"/>
  <c r="E386" i="20"/>
  <c r="E387" i="20"/>
  <c r="E388" i="20"/>
  <c r="E389" i="20"/>
  <c r="E390" i="20"/>
  <c r="E391" i="20"/>
  <c r="E392" i="20"/>
  <c r="E393" i="20"/>
  <c r="E394" i="20"/>
  <c r="E395" i="20"/>
  <c r="E396" i="20"/>
  <c r="E397" i="20"/>
  <c r="E398" i="20"/>
  <c r="E399" i="20"/>
  <c r="E400" i="20"/>
  <c r="E401" i="20"/>
  <c r="E402" i="20"/>
  <c r="E403" i="20"/>
  <c r="E404" i="20"/>
  <c r="E405" i="20"/>
  <c r="E406" i="20"/>
  <c r="E407" i="20"/>
  <c r="E408" i="20"/>
  <c r="E409" i="20"/>
  <c r="E410" i="20"/>
  <c r="E411" i="20"/>
  <c r="E412" i="20"/>
  <c r="E413" i="20"/>
  <c r="E414" i="20"/>
  <c r="E415" i="20"/>
  <c r="E416" i="20"/>
  <c r="E417" i="20"/>
  <c r="E418" i="20"/>
  <c r="E419" i="20"/>
  <c r="E420" i="20"/>
  <c r="E421" i="20"/>
  <c r="E422" i="20"/>
  <c r="E423" i="20"/>
  <c r="E424" i="20"/>
  <c r="E425" i="20"/>
  <c r="E426" i="20"/>
  <c r="E427" i="20"/>
  <c r="E428" i="20"/>
  <c r="E429" i="20"/>
  <c r="E430" i="20"/>
  <c r="E431" i="20"/>
  <c r="E432" i="20"/>
  <c r="E433" i="20"/>
  <c r="E434" i="20"/>
  <c r="E435" i="20"/>
  <c r="E436" i="20"/>
  <c r="E437" i="20"/>
  <c r="E438" i="20"/>
  <c r="E439" i="20"/>
  <c r="E440" i="20"/>
  <c r="E441" i="20"/>
  <c r="E442" i="20"/>
  <c r="E443" i="20"/>
  <c r="E444" i="20"/>
  <c r="E445" i="20"/>
  <c r="E446" i="20"/>
  <c r="E447" i="20"/>
  <c r="E448" i="20"/>
  <c r="E449" i="20"/>
  <c r="E450" i="20"/>
  <c r="E451" i="20"/>
  <c r="E452" i="20"/>
  <c r="E453" i="20"/>
  <c r="E454" i="20"/>
  <c r="E455" i="20"/>
  <c r="E456" i="20"/>
  <c r="E457" i="20"/>
  <c r="E458" i="20"/>
  <c r="E459" i="20"/>
  <c r="E460" i="20"/>
  <c r="E461" i="20"/>
  <c r="E462" i="20"/>
  <c r="E463" i="20"/>
  <c r="E464" i="20"/>
  <c r="E465" i="20"/>
  <c r="E466" i="20"/>
  <c r="E467" i="20"/>
  <c r="E468" i="20"/>
  <c r="E469" i="20"/>
  <c r="E470" i="20"/>
  <c r="E471" i="20"/>
  <c r="E472" i="20"/>
  <c r="E473" i="20"/>
  <c r="E474" i="20"/>
  <c r="E475" i="20"/>
  <c r="E476" i="20"/>
  <c r="E477" i="20"/>
  <c r="E478" i="20"/>
  <c r="E479" i="20"/>
  <c r="E480" i="20"/>
  <c r="E481" i="20"/>
  <c r="E482" i="20"/>
  <c r="E483" i="20"/>
  <c r="E484" i="20"/>
  <c r="E485" i="20"/>
  <c r="E486" i="20"/>
  <c r="E487" i="20"/>
  <c r="E488" i="20"/>
  <c r="E489" i="20"/>
  <c r="E490" i="20"/>
  <c r="E491" i="20"/>
  <c r="E492" i="20"/>
  <c r="E493" i="20"/>
  <c r="E494" i="20"/>
  <c r="E495" i="20"/>
  <c r="E496" i="20"/>
  <c r="E497" i="20"/>
  <c r="E498" i="20"/>
  <c r="E499" i="20"/>
  <c r="E500" i="20"/>
  <c r="E501" i="20"/>
  <c r="E502" i="20"/>
  <c r="E503" i="20"/>
  <c r="E504" i="20"/>
  <c r="E505" i="20"/>
  <c r="E506" i="20"/>
  <c r="E507" i="20"/>
  <c r="E508" i="20"/>
  <c r="E509" i="20"/>
  <c r="E510" i="20"/>
  <c r="E511" i="20"/>
  <c r="E512" i="20"/>
  <c r="E513" i="20"/>
  <c r="E514" i="20"/>
  <c r="E515" i="20"/>
  <c r="E516" i="20"/>
  <c r="E517" i="20"/>
  <c r="E518" i="20"/>
  <c r="E519" i="20"/>
  <c r="E520" i="20"/>
  <c r="E521" i="20"/>
  <c r="E522" i="20"/>
  <c r="E523" i="20"/>
  <c r="E524" i="20"/>
  <c r="E525" i="20"/>
  <c r="E526" i="20"/>
  <c r="E527" i="20"/>
  <c r="E528" i="20"/>
  <c r="E529" i="20"/>
  <c r="E530" i="20"/>
  <c r="E531" i="20"/>
  <c r="E532" i="20"/>
  <c r="E533" i="20"/>
  <c r="E534" i="20"/>
  <c r="E535" i="20"/>
  <c r="E536" i="20"/>
  <c r="E537" i="20"/>
  <c r="E538" i="20"/>
  <c r="E539" i="20"/>
  <c r="E540" i="20"/>
  <c r="E541" i="20"/>
  <c r="E542" i="20"/>
  <c r="E543" i="20"/>
  <c r="E544" i="20"/>
  <c r="E545" i="20"/>
  <c r="E546" i="20"/>
  <c r="E547" i="20"/>
  <c r="E548" i="20"/>
  <c r="E549" i="20"/>
  <c r="E550" i="20"/>
  <c r="E551" i="20"/>
  <c r="E552" i="20"/>
  <c r="E553" i="20"/>
  <c r="E554" i="20"/>
  <c r="E555" i="20"/>
  <c r="E556" i="20"/>
  <c r="E557" i="20"/>
  <c r="E558" i="20"/>
  <c r="E559" i="20"/>
  <c r="E560" i="20"/>
  <c r="E561" i="20"/>
  <c r="E562" i="20"/>
  <c r="E563" i="20"/>
  <c r="E564" i="20"/>
  <c r="E565" i="20"/>
  <c r="E566" i="20"/>
  <c r="E567" i="20"/>
  <c r="E568" i="20"/>
  <c r="E569" i="20"/>
  <c r="E570" i="20"/>
  <c r="E571" i="20"/>
  <c r="E572" i="20"/>
  <c r="E573" i="20"/>
  <c r="E574" i="20"/>
  <c r="E575" i="20"/>
  <c r="E576" i="20"/>
  <c r="E577" i="20"/>
  <c r="E578" i="20"/>
  <c r="E579" i="20"/>
  <c r="E580" i="20"/>
  <c r="E581" i="20"/>
  <c r="E582" i="20"/>
  <c r="E583" i="20"/>
  <c r="E584" i="20"/>
  <c r="E585" i="20"/>
  <c r="E586" i="20"/>
  <c r="E587" i="20"/>
  <c r="E588" i="20"/>
  <c r="E589" i="20"/>
  <c r="E590" i="20"/>
  <c r="E591" i="20"/>
  <c r="E592" i="20"/>
  <c r="E593" i="20"/>
  <c r="E594" i="20"/>
  <c r="E595" i="20"/>
  <c r="E596" i="20"/>
  <c r="E597" i="20"/>
  <c r="E598" i="20"/>
  <c r="E599" i="20"/>
  <c r="E600" i="20"/>
  <c r="E601" i="20"/>
  <c r="E602" i="20"/>
  <c r="E2" i="20"/>
  <c r="K2" i="20"/>
  <c r="C4" i="18"/>
  <c r="C3" i="18"/>
  <c r="B87" i="12"/>
  <c r="A87" i="12" s="1"/>
  <c r="X87" i="12"/>
  <c r="B83" i="12" l="1"/>
  <c r="A83" i="12" s="1"/>
  <c r="B84" i="12"/>
  <c r="A84" i="12" s="1"/>
  <c r="B85" i="12"/>
  <c r="A85" i="12" s="1"/>
  <c r="B86" i="12"/>
  <c r="A86" i="12" s="1"/>
  <c r="B115" i="13"/>
  <c r="A115" i="13" s="1"/>
  <c r="B116" i="13"/>
  <c r="A116" i="13" s="1"/>
  <c r="B117" i="13"/>
  <c r="A117" i="13" s="1"/>
  <c r="B118" i="13"/>
  <c r="A118" i="13" s="1"/>
  <c r="X49" i="14"/>
  <c r="X50" i="14"/>
  <c r="X51" i="14"/>
  <c r="X52" i="14"/>
  <c r="X53" i="14"/>
  <c r="X52" i="18" s="1"/>
  <c r="B49" i="14"/>
  <c r="A49" i="14" s="1"/>
  <c r="B50" i="14"/>
  <c r="A50" i="14" s="1"/>
  <c r="B51" i="14"/>
  <c r="A51" i="14" s="1"/>
  <c r="B52" i="14"/>
  <c r="A52" i="14" s="1"/>
  <c r="B53" i="14"/>
  <c r="A53" i="14" s="1"/>
  <c r="AH6" i="18"/>
  <c r="AH7" i="18"/>
  <c r="AH10" i="18"/>
  <c r="AH11" i="18"/>
  <c r="AH13" i="18"/>
  <c r="AH12" i="18"/>
  <c r="AH9" i="18"/>
  <c r="AH15" i="18"/>
  <c r="AH18" i="18"/>
  <c r="AH14" i="18"/>
  <c r="AH17" i="18"/>
  <c r="AH16" i="18"/>
  <c r="AH20" i="18"/>
  <c r="AH19" i="18"/>
  <c r="AH29" i="18"/>
  <c r="AH28" i="18"/>
  <c r="AH27" i="18"/>
  <c r="AH21" i="18"/>
  <c r="AH23" i="18"/>
  <c r="AH26" i="18"/>
  <c r="AH25" i="18"/>
  <c r="AH24" i="18"/>
  <c r="AH22" i="18"/>
  <c r="AH33" i="18"/>
  <c r="AH30" i="18"/>
  <c r="AH31" i="18"/>
  <c r="AH32" i="18"/>
  <c r="AH36" i="18"/>
  <c r="AH35" i="18"/>
  <c r="AH34" i="18"/>
  <c r="AH37" i="18"/>
  <c r="AH8" i="18"/>
  <c r="B8" i="19"/>
  <c r="B7" i="19"/>
  <c r="B6" i="19"/>
  <c r="B3" i="19"/>
  <c r="B2" i="19"/>
  <c r="B5" i="19" s="1"/>
  <c r="X3" i="14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51" i="18" s="1"/>
  <c r="X18" i="14"/>
  <c r="X19" i="14"/>
  <c r="X20" i="14"/>
  <c r="X21" i="14"/>
  <c r="X22" i="14"/>
  <c r="X23" i="14"/>
  <c r="X24" i="14"/>
  <c r="X3" i="18" s="1"/>
  <c r="X25" i="14"/>
  <c r="X26" i="14"/>
  <c r="X27" i="14"/>
  <c r="X28" i="14"/>
  <c r="X29" i="14"/>
  <c r="X30" i="14"/>
  <c r="X31" i="14"/>
  <c r="X32" i="14"/>
  <c r="X53" i="18" s="1"/>
  <c r="X33" i="14"/>
  <c r="X34" i="14"/>
  <c r="X35" i="14"/>
  <c r="X36" i="14"/>
  <c r="X37" i="14"/>
  <c r="X38" i="14"/>
  <c r="X39" i="14"/>
  <c r="X40" i="14"/>
  <c r="X41" i="14"/>
  <c r="X42" i="14"/>
  <c r="X43" i="14"/>
  <c r="X44" i="14"/>
  <c r="X54" i="18" s="1"/>
  <c r="X45" i="14"/>
  <c r="X4" i="18" s="1"/>
  <c r="X46" i="14"/>
  <c r="X50" i="18" s="1"/>
  <c r="X47" i="14"/>
  <c r="X48" i="14"/>
  <c r="X2" i="14"/>
  <c r="X83" i="12"/>
  <c r="J8" i="18" s="1"/>
  <c r="X84" i="12"/>
  <c r="X85" i="12"/>
  <c r="X86" i="12"/>
  <c r="X115" i="13"/>
  <c r="X116" i="13"/>
  <c r="X117" i="13"/>
  <c r="X118" i="13"/>
  <c r="X3" i="13"/>
  <c r="X4" i="13"/>
  <c r="X5" i="13"/>
  <c r="X6" i="13"/>
  <c r="Q4" i="18" s="1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Q118" i="18" s="1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Q3" i="18" s="1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Q117" i="18" s="1"/>
  <c r="X101" i="13"/>
  <c r="X102" i="13"/>
  <c r="X103" i="13"/>
  <c r="X104" i="13"/>
  <c r="X105" i="13"/>
  <c r="X106" i="13"/>
  <c r="X107" i="13"/>
  <c r="Q116" i="18" s="1"/>
  <c r="X108" i="13"/>
  <c r="Q119" i="18" s="1"/>
  <c r="X109" i="13"/>
  <c r="X110" i="13"/>
  <c r="X111" i="13"/>
  <c r="X112" i="13"/>
  <c r="X113" i="13"/>
  <c r="X114" i="13"/>
  <c r="X2" i="13"/>
  <c r="X3" i="12"/>
  <c r="X4" i="12"/>
  <c r="J17" i="18" s="1"/>
  <c r="X5" i="12"/>
  <c r="X6" i="12"/>
  <c r="X7" i="12"/>
  <c r="J24" i="18" s="1"/>
  <c r="X8" i="12"/>
  <c r="X9" i="12"/>
  <c r="J23" i="18" s="1"/>
  <c r="X10" i="12"/>
  <c r="X11" i="12"/>
  <c r="J3" i="18" s="1"/>
  <c r="X12" i="12"/>
  <c r="X13" i="12"/>
  <c r="X14" i="12"/>
  <c r="X15" i="12"/>
  <c r="J27" i="18" s="1"/>
  <c r="X16" i="12"/>
  <c r="J15" i="18" s="1"/>
  <c r="X17" i="12"/>
  <c r="X18" i="12"/>
  <c r="J18" i="18" s="1"/>
  <c r="X19" i="12"/>
  <c r="X20" i="12"/>
  <c r="J5" i="18" s="1"/>
  <c r="X21" i="12"/>
  <c r="X22" i="12"/>
  <c r="J20" i="18" s="1"/>
  <c r="X23" i="12"/>
  <c r="X24" i="12"/>
  <c r="X25" i="12"/>
  <c r="X26" i="12"/>
  <c r="X27" i="12"/>
  <c r="J13" i="18" s="1"/>
  <c r="X28" i="12"/>
  <c r="X29" i="12"/>
  <c r="X30" i="12"/>
  <c r="J19" i="18" s="1"/>
  <c r="X31" i="12"/>
  <c r="X32" i="12"/>
  <c r="X33" i="12"/>
  <c r="X34" i="12"/>
  <c r="X35" i="12"/>
  <c r="X36" i="12"/>
  <c r="X37" i="12"/>
  <c r="X38" i="12"/>
  <c r="J10" i="18" s="1"/>
  <c r="X39" i="12"/>
  <c r="X40" i="12"/>
  <c r="J87" i="18" s="1"/>
  <c r="X41" i="12"/>
  <c r="J11" i="18" s="1"/>
  <c r="X42" i="12"/>
  <c r="X43" i="12"/>
  <c r="X44" i="12"/>
  <c r="J26" i="18" s="1"/>
  <c r="X45" i="12"/>
  <c r="X46" i="12"/>
  <c r="X47" i="12"/>
  <c r="X48" i="12"/>
  <c r="X49" i="12"/>
  <c r="J7" i="18" s="1"/>
  <c r="X50" i="12"/>
  <c r="X51" i="12"/>
  <c r="J6" i="18" s="1"/>
  <c r="X52" i="12"/>
  <c r="X53" i="12"/>
  <c r="X54" i="12"/>
  <c r="X55" i="12"/>
  <c r="X56" i="12"/>
  <c r="X57" i="12"/>
  <c r="X58" i="12"/>
  <c r="J4" i="18" s="1"/>
  <c r="X59" i="12"/>
  <c r="X60" i="12"/>
  <c r="J21" i="18" s="1"/>
  <c r="X61" i="12"/>
  <c r="X62" i="12"/>
  <c r="J85" i="18" s="1"/>
  <c r="X63" i="12"/>
  <c r="J14" i="18" s="1"/>
  <c r="X64" i="12"/>
  <c r="X65" i="12"/>
  <c r="X66" i="12"/>
  <c r="J9" i="18" s="1"/>
  <c r="X67" i="12"/>
  <c r="X68" i="12"/>
  <c r="J16" i="18" s="1"/>
  <c r="X69" i="12"/>
  <c r="X70" i="12"/>
  <c r="X71" i="12"/>
  <c r="J84" i="18" s="1"/>
  <c r="X72" i="12"/>
  <c r="J22" i="18" s="1"/>
  <c r="X73" i="12"/>
  <c r="X74" i="12"/>
  <c r="X75" i="12"/>
  <c r="J25" i="18" s="1"/>
  <c r="X76" i="12"/>
  <c r="X77" i="12"/>
  <c r="X78" i="12"/>
  <c r="X79" i="12"/>
  <c r="X80" i="12"/>
  <c r="X81" i="12"/>
  <c r="J88" i="18" s="1"/>
  <c r="X82" i="12"/>
  <c r="X2" i="12"/>
  <c r="J12" i="18" s="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2" i="11"/>
  <c r="E3" i="16"/>
  <c r="E4" i="16"/>
  <c r="E5" i="16"/>
  <c r="E6" i="16"/>
  <c r="E7" i="16"/>
  <c r="E8" i="16"/>
  <c r="F8" i="16" s="1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F15" i="16" s="1"/>
  <c r="E27" i="16"/>
  <c r="E28" i="16"/>
  <c r="E29" i="16"/>
  <c r="E30" i="16"/>
  <c r="E31" i="16"/>
  <c r="F31" i="16" s="1"/>
  <c r="E32" i="16"/>
  <c r="E33" i="16"/>
  <c r="E2" i="16"/>
  <c r="F24" i="16"/>
  <c r="F33" i="16"/>
  <c r="J86" i="18" l="1"/>
  <c r="B4" i="19"/>
  <c r="F23" i="16"/>
  <c r="F20" i="16"/>
  <c r="F30" i="16"/>
  <c r="F32" i="16"/>
  <c r="F16" i="16"/>
  <c r="F12" i="16"/>
  <c r="F29" i="16"/>
  <c r="F4" i="16"/>
  <c r="F28" i="16"/>
  <c r="F19" i="16"/>
  <c r="F21" i="16"/>
  <c r="F27" i="16"/>
  <c r="F3" i="16"/>
  <c r="F2" i="16"/>
  <c r="F26" i="16"/>
  <c r="F18" i="16"/>
  <c r="F10" i="16"/>
  <c r="F25" i="16"/>
  <c r="F17" i="16"/>
  <c r="F9" i="16"/>
  <c r="F7" i="16"/>
  <c r="F22" i="16"/>
  <c r="F14" i="16"/>
  <c r="F6" i="16"/>
  <c r="F13" i="16"/>
  <c r="F5" i="16"/>
  <c r="F11" i="16"/>
  <c r="A3" i="23" l="1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2" i="23"/>
  <c r="J2" i="23"/>
  <c r="J2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2" i="22"/>
  <c r="C39" i="18"/>
  <c r="C41" i="18"/>
  <c r="C40" i="18"/>
  <c r="C42" i="18"/>
  <c r="C43" i="18"/>
  <c r="C47" i="18"/>
  <c r="C44" i="18"/>
  <c r="C48" i="18"/>
  <c r="C51" i="18"/>
  <c r="C45" i="18"/>
  <c r="C46" i="18"/>
  <c r="C50" i="18"/>
  <c r="C49" i="18"/>
  <c r="C57" i="18"/>
  <c r="C52" i="18"/>
  <c r="C53" i="18"/>
  <c r="C64" i="18"/>
  <c r="C58" i="18"/>
  <c r="C65" i="18"/>
  <c r="C38" i="18"/>
  <c r="B3" i="15"/>
  <c r="B4" i="15"/>
  <c r="B5" i="15"/>
  <c r="B6" i="15"/>
  <c r="B7" i="15"/>
  <c r="B8" i="15"/>
  <c r="B9" i="15"/>
  <c r="A9" i="15" s="1"/>
  <c r="B10" i="15"/>
  <c r="B11" i="15"/>
  <c r="B12" i="15"/>
  <c r="B13" i="15"/>
  <c r="B14" i="15"/>
  <c r="B15" i="15"/>
  <c r="B16" i="15"/>
  <c r="B17" i="15"/>
  <c r="A17" i="15" s="1"/>
  <c r="B18" i="15"/>
  <c r="B19" i="15"/>
  <c r="B20" i="15"/>
  <c r="B21" i="15"/>
  <c r="B22" i="15"/>
  <c r="B23" i="15"/>
  <c r="B24" i="15"/>
  <c r="B25" i="15"/>
  <c r="A25" i="15" s="1"/>
  <c r="B26" i="15"/>
  <c r="B27" i="15"/>
  <c r="B28" i="15"/>
  <c r="B29" i="15"/>
  <c r="B30" i="15"/>
  <c r="B31" i="15"/>
  <c r="B32" i="15"/>
  <c r="B33" i="15"/>
  <c r="A33" i="15" s="1"/>
  <c r="B2" i="15"/>
  <c r="A2" i="15" s="1"/>
  <c r="A3" i="15"/>
  <c r="A4" i="15"/>
  <c r="A5" i="15"/>
  <c r="A6" i="15"/>
  <c r="A7" i="15"/>
  <c r="A8" i="15"/>
  <c r="A10" i="15"/>
  <c r="A11" i="15"/>
  <c r="A12" i="15"/>
  <c r="A13" i="15"/>
  <c r="A14" i="15"/>
  <c r="C62" i="18" s="1"/>
  <c r="A15" i="15"/>
  <c r="A16" i="15"/>
  <c r="A18" i="15"/>
  <c r="A19" i="15"/>
  <c r="A20" i="15"/>
  <c r="A21" i="15"/>
  <c r="A22" i="15"/>
  <c r="A23" i="15"/>
  <c r="A24" i="15"/>
  <c r="A26" i="15"/>
  <c r="A27" i="15"/>
  <c r="A28" i="15"/>
  <c r="A29" i="15"/>
  <c r="A30" i="15"/>
  <c r="A31" i="15"/>
  <c r="A32" i="15"/>
  <c r="A32" i="14"/>
  <c r="B3" i="14"/>
  <c r="A3" i="14" s="1"/>
  <c r="B4" i="14"/>
  <c r="A4" i="14" s="1"/>
  <c r="B5" i="14"/>
  <c r="A5" i="14" s="1"/>
  <c r="B6" i="14"/>
  <c r="A6" i="14" s="1"/>
  <c r="B7" i="14"/>
  <c r="A7" i="14" s="1"/>
  <c r="B8" i="14"/>
  <c r="A8" i="14" s="1"/>
  <c r="B9" i="14"/>
  <c r="A9" i="14" s="1"/>
  <c r="B10" i="14"/>
  <c r="A10" i="14" s="1"/>
  <c r="B11" i="14"/>
  <c r="A11" i="14" s="1"/>
  <c r="B12" i="14"/>
  <c r="A12" i="14" s="1"/>
  <c r="B13" i="14"/>
  <c r="A13" i="14" s="1"/>
  <c r="B14" i="14"/>
  <c r="A14" i="14" s="1"/>
  <c r="B15" i="14"/>
  <c r="A15" i="14" s="1"/>
  <c r="B16" i="14"/>
  <c r="A16" i="14" s="1"/>
  <c r="B17" i="14"/>
  <c r="A17" i="14" s="1"/>
  <c r="B18" i="14"/>
  <c r="A18" i="14" s="1"/>
  <c r="B19" i="14"/>
  <c r="A19" i="14" s="1"/>
  <c r="B20" i="14"/>
  <c r="A20" i="14" s="1"/>
  <c r="B21" i="14"/>
  <c r="A21" i="14" s="1"/>
  <c r="B22" i="14"/>
  <c r="A22" i="14" s="1"/>
  <c r="B23" i="14"/>
  <c r="A23" i="14" s="1"/>
  <c r="B24" i="14"/>
  <c r="A24" i="14" s="1"/>
  <c r="B25" i="14"/>
  <c r="A25" i="14" s="1"/>
  <c r="B26" i="14"/>
  <c r="A26" i="14" s="1"/>
  <c r="B27" i="14"/>
  <c r="A27" i="14" s="1"/>
  <c r="B28" i="14"/>
  <c r="A28" i="14" s="1"/>
  <c r="B29" i="14"/>
  <c r="A29" i="14" s="1"/>
  <c r="B30" i="14"/>
  <c r="A30" i="14" s="1"/>
  <c r="B31" i="14"/>
  <c r="A31" i="14" s="1"/>
  <c r="B32" i="14"/>
  <c r="B33" i="14"/>
  <c r="A33" i="14" s="1"/>
  <c r="B34" i="14"/>
  <c r="A34" i="14" s="1"/>
  <c r="B35" i="14"/>
  <c r="A35" i="14" s="1"/>
  <c r="B36" i="14"/>
  <c r="A36" i="14" s="1"/>
  <c r="B37" i="14"/>
  <c r="A37" i="14" s="1"/>
  <c r="B38" i="14"/>
  <c r="A38" i="14" s="1"/>
  <c r="B39" i="14"/>
  <c r="A39" i="14" s="1"/>
  <c r="B40" i="14"/>
  <c r="A40" i="14" s="1"/>
  <c r="B41" i="14"/>
  <c r="A41" i="14" s="1"/>
  <c r="B42" i="14"/>
  <c r="A42" i="14" s="1"/>
  <c r="B43" i="14"/>
  <c r="A43" i="14" s="1"/>
  <c r="B44" i="14"/>
  <c r="A44" i="14" s="1"/>
  <c r="B45" i="14"/>
  <c r="A45" i="14" s="1"/>
  <c r="B46" i="14"/>
  <c r="A46" i="14" s="1"/>
  <c r="B47" i="14"/>
  <c r="A47" i="14" s="1"/>
  <c r="B48" i="14"/>
  <c r="A48" i="14" s="1"/>
  <c r="B2" i="14"/>
  <c r="A2" i="14" s="1"/>
  <c r="A3" i="13"/>
  <c r="A21" i="13"/>
  <c r="A35" i="13"/>
  <c r="A61" i="13"/>
  <c r="A85" i="13"/>
  <c r="B3" i="13"/>
  <c r="B4" i="13"/>
  <c r="A4" i="13" s="1"/>
  <c r="B5" i="13"/>
  <c r="A5" i="13" s="1"/>
  <c r="B6" i="13"/>
  <c r="A6" i="13" s="1"/>
  <c r="B7" i="13"/>
  <c r="A7" i="13" s="1"/>
  <c r="B8" i="13"/>
  <c r="A8" i="13" s="1"/>
  <c r="B9" i="13"/>
  <c r="A9" i="13" s="1"/>
  <c r="B10" i="13"/>
  <c r="A10" i="13" s="1"/>
  <c r="B11" i="13"/>
  <c r="A11" i="13" s="1"/>
  <c r="B12" i="13"/>
  <c r="A12" i="13" s="1"/>
  <c r="B13" i="13"/>
  <c r="A13" i="13" s="1"/>
  <c r="B14" i="13"/>
  <c r="A14" i="13" s="1"/>
  <c r="B15" i="13"/>
  <c r="A15" i="13" s="1"/>
  <c r="B16" i="13"/>
  <c r="A16" i="13" s="1"/>
  <c r="B17" i="13"/>
  <c r="A17" i="13" s="1"/>
  <c r="B18" i="13"/>
  <c r="A18" i="13" s="1"/>
  <c r="B19" i="13"/>
  <c r="A19" i="13" s="1"/>
  <c r="B20" i="13"/>
  <c r="A20" i="13" s="1"/>
  <c r="B21" i="13"/>
  <c r="B22" i="13"/>
  <c r="A22" i="13" s="1"/>
  <c r="B23" i="13"/>
  <c r="A23" i="13" s="1"/>
  <c r="B24" i="13"/>
  <c r="A24" i="13" s="1"/>
  <c r="B25" i="13"/>
  <c r="A25" i="13" s="1"/>
  <c r="B26" i="13"/>
  <c r="A26" i="13" s="1"/>
  <c r="B27" i="13"/>
  <c r="A27" i="13" s="1"/>
  <c r="B28" i="13"/>
  <c r="A28" i="13" s="1"/>
  <c r="B29" i="13"/>
  <c r="A29" i="13" s="1"/>
  <c r="B30" i="13"/>
  <c r="A30" i="13" s="1"/>
  <c r="B31" i="13"/>
  <c r="A31" i="13" s="1"/>
  <c r="B32" i="13"/>
  <c r="A32" i="13" s="1"/>
  <c r="B33" i="13"/>
  <c r="A33" i="13" s="1"/>
  <c r="B34" i="13"/>
  <c r="A34" i="13" s="1"/>
  <c r="B35" i="13"/>
  <c r="B36" i="13"/>
  <c r="A36" i="13" s="1"/>
  <c r="B37" i="13"/>
  <c r="A37" i="13" s="1"/>
  <c r="B38" i="13"/>
  <c r="A38" i="13" s="1"/>
  <c r="B39" i="13"/>
  <c r="A39" i="13" s="1"/>
  <c r="B40" i="13"/>
  <c r="A40" i="13" s="1"/>
  <c r="B41" i="13"/>
  <c r="A41" i="13" s="1"/>
  <c r="B42" i="13"/>
  <c r="A42" i="13" s="1"/>
  <c r="B43" i="13"/>
  <c r="A43" i="13" s="1"/>
  <c r="B44" i="13"/>
  <c r="A44" i="13" s="1"/>
  <c r="B45" i="13"/>
  <c r="A45" i="13" s="1"/>
  <c r="B46" i="13"/>
  <c r="A46" i="13" s="1"/>
  <c r="B47" i="13"/>
  <c r="A47" i="13" s="1"/>
  <c r="B48" i="13"/>
  <c r="A48" i="13" s="1"/>
  <c r="B49" i="13"/>
  <c r="A49" i="13" s="1"/>
  <c r="B50" i="13"/>
  <c r="A50" i="13" s="1"/>
  <c r="B51" i="13"/>
  <c r="A51" i="13" s="1"/>
  <c r="B52" i="13"/>
  <c r="A52" i="13" s="1"/>
  <c r="B53" i="13"/>
  <c r="A53" i="13" s="1"/>
  <c r="B54" i="13"/>
  <c r="A54" i="13" s="1"/>
  <c r="B55" i="13"/>
  <c r="A55" i="13" s="1"/>
  <c r="B56" i="13"/>
  <c r="A56" i="13" s="1"/>
  <c r="B57" i="13"/>
  <c r="A57" i="13" s="1"/>
  <c r="B58" i="13"/>
  <c r="A58" i="13" s="1"/>
  <c r="B59" i="13"/>
  <c r="A59" i="13" s="1"/>
  <c r="B60" i="13"/>
  <c r="A60" i="13" s="1"/>
  <c r="B61" i="13"/>
  <c r="B62" i="13"/>
  <c r="A62" i="13" s="1"/>
  <c r="B63" i="13"/>
  <c r="A63" i="13" s="1"/>
  <c r="B64" i="13"/>
  <c r="A64" i="13" s="1"/>
  <c r="B65" i="13"/>
  <c r="A65" i="13" s="1"/>
  <c r="B66" i="13"/>
  <c r="A66" i="13" s="1"/>
  <c r="B67" i="13"/>
  <c r="A67" i="13" s="1"/>
  <c r="B68" i="13"/>
  <c r="A68" i="13" s="1"/>
  <c r="B69" i="13"/>
  <c r="A69" i="13" s="1"/>
  <c r="B70" i="13"/>
  <c r="A70" i="13" s="1"/>
  <c r="B71" i="13"/>
  <c r="A71" i="13" s="1"/>
  <c r="B72" i="13"/>
  <c r="A72" i="13" s="1"/>
  <c r="B73" i="13"/>
  <c r="A73" i="13" s="1"/>
  <c r="B74" i="13"/>
  <c r="A74" i="13" s="1"/>
  <c r="B75" i="13"/>
  <c r="A75" i="13" s="1"/>
  <c r="B76" i="13"/>
  <c r="A76" i="13" s="1"/>
  <c r="B77" i="13"/>
  <c r="A77" i="13" s="1"/>
  <c r="B78" i="13"/>
  <c r="A78" i="13" s="1"/>
  <c r="B79" i="13"/>
  <c r="A79" i="13" s="1"/>
  <c r="B80" i="13"/>
  <c r="A80" i="13" s="1"/>
  <c r="B81" i="13"/>
  <c r="A81" i="13" s="1"/>
  <c r="B82" i="13"/>
  <c r="A82" i="13" s="1"/>
  <c r="B83" i="13"/>
  <c r="A83" i="13" s="1"/>
  <c r="B84" i="13"/>
  <c r="A84" i="13" s="1"/>
  <c r="B85" i="13"/>
  <c r="B86" i="13"/>
  <c r="A86" i="13" s="1"/>
  <c r="B87" i="13"/>
  <c r="A87" i="13" s="1"/>
  <c r="B88" i="13"/>
  <c r="A88" i="13" s="1"/>
  <c r="B89" i="13"/>
  <c r="A89" i="13" s="1"/>
  <c r="B90" i="13"/>
  <c r="A90" i="13" s="1"/>
  <c r="B91" i="13"/>
  <c r="A91" i="13" s="1"/>
  <c r="B92" i="13"/>
  <c r="A92" i="13" s="1"/>
  <c r="B93" i="13"/>
  <c r="A93" i="13" s="1"/>
  <c r="B94" i="13"/>
  <c r="A94" i="13" s="1"/>
  <c r="B95" i="13"/>
  <c r="A95" i="13" s="1"/>
  <c r="B96" i="13"/>
  <c r="A96" i="13" s="1"/>
  <c r="B97" i="13"/>
  <c r="A97" i="13" s="1"/>
  <c r="B98" i="13"/>
  <c r="A98" i="13" s="1"/>
  <c r="B99" i="13"/>
  <c r="A99" i="13" s="1"/>
  <c r="B100" i="13"/>
  <c r="A100" i="13" s="1"/>
  <c r="B101" i="13"/>
  <c r="A101" i="13" s="1"/>
  <c r="B102" i="13"/>
  <c r="A102" i="13" s="1"/>
  <c r="B103" i="13"/>
  <c r="A103" i="13" s="1"/>
  <c r="B104" i="13"/>
  <c r="A104" i="13" s="1"/>
  <c r="B105" i="13"/>
  <c r="A105" i="13" s="1"/>
  <c r="B106" i="13"/>
  <c r="A106" i="13" s="1"/>
  <c r="B107" i="13"/>
  <c r="A107" i="13" s="1"/>
  <c r="B108" i="13"/>
  <c r="A108" i="13" s="1"/>
  <c r="B109" i="13"/>
  <c r="A109" i="13" s="1"/>
  <c r="B110" i="13"/>
  <c r="A110" i="13" s="1"/>
  <c r="B111" i="13"/>
  <c r="A111" i="13" s="1"/>
  <c r="B112" i="13"/>
  <c r="A112" i="13" s="1"/>
  <c r="B113" i="13"/>
  <c r="A113" i="13" s="1"/>
  <c r="B114" i="13"/>
  <c r="A114" i="13" s="1"/>
  <c r="B2" i="13"/>
  <c r="A2" i="13" s="1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4" i="20"/>
  <c r="A395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A434" i="20"/>
  <c r="A435" i="20"/>
  <c r="A436" i="20"/>
  <c r="A437" i="20"/>
  <c r="A438" i="20"/>
  <c r="A439" i="20"/>
  <c r="A440" i="20"/>
  <c r="A441" i="20"/>
  <c r="A442" i="20"/>
  <c r="A443" i="20"/>
  <c r="A444" i="20"/>
  <c r="A445" i="20"/>
  <c r="A446" i="20"/>
  <c r="A447" i="20"/>
  <c r="A448" i="20"/>
  <c r="A449" i="20"/>
  <c r="A450" i="20"/>
  <c r="A451" i="20"/>
  <c r="A452" i="20"/>
  <c r="A453" i="20"/>
  <c r="A454" i="20"/>
  <c r="A455" i="20"/>
  <c r="A456" i="20"/>
  <c r="A457" i="20"/>
  <c r="A458" i="20"/>
  <c r="A459" i="20"/>
  <c r="A460" i="20"/>
  <c r="A461" i="20"/>
  <c r="A462" i="20"/>
  <c r="A463" i="20"/>
  <c r="A464" i="20"/>
  <c r="A465" i="20"/>
  <c r="A466" i="20"/>
  <c r="A467" i="20"/>
  <c r="A468" i="20"/>
  <c r="A469" i="20"/>
  <c r="A470" i="20"/>
  <c r="A471" i="20"/>
  <c r="A472" i="20"/>
  <c r="A473" i="20"/>
  <c r="A474" i="20"/>
  <c r="A475" i="20"/>
  <c r="A476" i="20"/>
  <c r="A477" i="20"/>
  <c r="A478" i="20"/>
  <c r="A479" i="20"/>
  <c r="A480" i="20"/>
  <c r="A481" i="20"/>
  <c r="A482" i="20"/>
  <c r="A483" i="20"/>
  <c r="A484" i="20"/>
  <c r="A485" i="20"/>
  <c r="A486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521" i="20"/>
  <c r="A522" i="20"/>
  <c r="A523" i="20"/>
  <c r="A524" i="20"/>
  <c r="A525" i="20"/>
  <c r="A526" i="20"/>
  <c r="A527" i="20"/>
  <c r="A528" i="20"/>
  <c r="A529" i="20"/>
  <c r="A530" i="20"/>
  <c r="A531" i="20"/>
  <c r="A532" i="20"/>
  <c r="A533" i="20"/>
  <c r="A534" i="20"/>
  <c r="A535" i="20"/>
  <c r="A536" i="20"/>
  <c r="A537" i="20"/>
  <c r="A538" i="20"/>
  <c r="A539" i="20"/>
  <c r="A540" i="20"/>
  <c r="A541" i="20"/>
  <c r="A542" i="20"/>
  <c r="A543" i="20"/>
  <c r="A544" i="20"/>
  <c r="A545" i="20"/>
  <c r="A546" i="20"/>
  <c r="A547" i="20"/>
  <c r="A548" i="20"/>
  <c r="A549" i="20"/>
  <c r="A550" i="20"/>
  <c r="A551" i="20"/>
  <c r="A552" i="20"/>
  <c r="A553" i="20"/>
  <c r="A554" i="20"/>
  <c r="A555" i="20"/>
  <c r="A556" i="20"/>
  <c r="A557" i="20"/>
  <c r="A558" i="20"/>
  <c r="A559" i="20"/>
  <c r="A560" i="20"/>
  <c r="A561" i="20"/>
  <c r="A562" i="20"/>
  <c r="A563" i="20"/>
  <c r="A564" i="20"/>
  <c r="A565" i="20"/>
  <c r="A566" i="20"/>
  <c r="A567" i="20"/>
  <c r="A568" i="20"/>
  <c r="A569" i="20"/>
  <c r="A570" i="20"/>
  <c r="A571" i="20"/>
  <c r="A572" i="20"/>
  <c r="A573" i="20"/>
  <c r="A574" i="20"/>
  <c r="A575" i="20"/>
  <c r="A576" i="20"/>
  <c r="A577" i="20"/>
  <c r="A578" i="20"/>
  <c r="A579" i="20"/>
  <c r="A580" i="20"/>
  <c r="A581" i="20"/>
  <c r="A582" i="20"/>
  <c r="A583" i="20"/>
  <c r="A584" i="20"/>
  <c r="A585" i="20"/>
  <c r="A586" i="20"/>
  <c r="A587" i="20"/>
  <c r="A588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A601" i="20"/>
  <c r="A602" i="20"/>
  <c r="A603" i="20"/>
  <c r="A604" i="20"/>
  <c r="A605" i="20"/>
  <c r="A606" i="20"/>
  <c r="A607" i="20"/>
  <c r="A608" i="20"/>
  <c r="A609" i="20"/>
  <c r="A610" i="20"/>
  <c r="A611" i="20"/>
  <c r="A612" i="20"/>
  <c r="A613" i="20"/>
  <c r="A614" i="20"/>
  <c r="A615" i="20"/>
  <c r="A616" i="20"/>
  <c r="A617" i="20"/>
  <c r="A618" i="20"/>
  <c r="A619" i="20"/>
  <c r="A620" i="20"/>
  <c r="A621" i="20"/>
  <c r="A622" i="20"/>
  <c r="A623" i="20"/>
  <c r="A624" i="20"/>
  <c r="A625" i="20"/>
  <c r="A626" i="20"/>
  <c r="A627" i="20"/>
  <c r="A628" i="20"/>
  <c r="A629" i="20"/>
  <c r="A630" i="20"/>
  <c r="A631" i="20"/>
  <c r="A632" i="20"/>
  <c r="A633" i="20"/>
  <c r="A634" i="20"/>
  <c r="A635" i="20"/>
  <c r="A636" i="20"/>
  <c r="A637" i="20"/>
  <c r="A638" i="20"/>
  <c r="A639" i="20"/>
  <c r="A640" i="20"/>
  <c r="A641" i="20"/>
  <c r="A642" i="20"/>
  <c r="A643" i="20"/>
  <c r="A644" i="20"/>
  <c r="A645" i="20"/>
  <c r="A646" i="20"/>
  <c r="A647" i="20"/>
  <c r="A648" i="20"/>
  <c r="A649" i="20"/>
  <c r="A650" i="20"/>
  <c r="A651" i="20"/>
  <c r="A652" i="20"/>
  <c r="A653" i="20"/>
  <c r="A654" i="20"/>
  <c r="A655" i="20"/>
  <c r="A656" i="20"/>
  <c r="A657" i="20"/>
  <c r="A658" i="20"/>
  <c r="A659" i="20"/>
  <c r="A660" i="20"/>
  <c r="A661" i="20"/>
  <c r="A662" i="20"/>
  <c r="A663" i="20"/>
  <c r="A664" i="20"/>
  <c r="A665" i="20"/>
  <c r="A666" i="20"/>
  <c r="A667" i="20"/>
  <c r="A668" i="20"/>
  <c r="A669" i="20"/>
  <c r="A670" i="20"/>
  <c r="A671" i="20"/>
  <c r="A672" i="20"/>
  <c r="A673" i="20"/>
  <c r="A674" i="20"/>
  <c r="A675" i="20"/>
  <c r="A676" i="20"/>
  <c r="A677" i="20"/>
  <c r="A678" i="20"/>
  <c r="A679" i="20"/>
  <c r="A680" i="20"/>
  <c r="A681" i="20"/>
  <c r="A682" i="20"/>
  <c r="A683" i="20"/>
  <c r="A684" i="20"/>
  <c r="A685" i="20"/>
  <c r="A686" i="20"/>
  <c r="A687" i="20"/>
  <c r="A688" i="20"/>
  <c r="A689" i="20"/>
  <c r="A690" i="20"/>
  <c r="A691" i="20"/>
  <c r="A692" i="20"/>
  <c r="A693" i="20"/>
  <c r="A694" i="20"/>
  <c r="A695" i="20"/>
  <c r="A696" i="20"/>
  <c r="A697" i="20"/>
  <c r="A698" i="20"/>
  <c r="A699" i="20"/>
  <c r="A700" i="20"/>
  <c r="A701" i="20"/>
  <c r="A702" i="20"/>
  <c r="A703" i="20"/>
  <c r="A704" i="20"/>
  <c r="A705" i="20"/>
  <c r="A706" i="20"/>
  <c r="A707" i="20"/>
  <c r="A708" i="20"/>
  <c r="A709" i="20"/>
  <c r="A710" i="20"/>
  <c r="A711" i="20"/>
  <c r="A712" i="20"/>
  <c r="A713" i="20"/>
  <c r="A714" i="20"/>
  <c r="A715" i="20"/>
  <c r="A716" i="20"/>
  <c r="A717" i="20"/>
  <c r="A718" i="20"/>
  <c r="A719" i="20"/>
  <c r="A720" i="20"/>
  <c r="A721" i="20"/>
  <c r="A722" i="20"/>
  <c r="A723" i="20"/>
  <c r="A724" i="20"/>
  <c r="A725" i="20"/>
  <c r="A726" i="20"/>
  <c r="A727" i="20"/>
  <c r="A728" i="20"/>
  <c r="A729" i="20"/>
  <c r="A730" i="20"/>
  <c r="A731" i="20"/>
  <c r="A732" i="20"/>
  <c r="A733" i="20"/>
  <c r="A734" i="20"/>
  <c r="A735" i="20"/>
  <c r="A736" i="20"/>
  <c r="A737" i="20"/>
  <c r="A738" i="20"/>
  <c r="A739" i="20"/>
  <c r="A740" i="20"/>
  <c r="A741" i="20"/>
  <c r="A742" i="20"/>
  <c r="A743" i="20"/>
  <c r="A744" i="20"/>
  <c r="A745" i="20"/>
  <c r="A746" i="20"/>
  <c r="A747" i="20"/>
  <c r="A748" i="20"/>
  <c r="A749" i="20"/>
  <c r="A750" i="20"/>
  <c r="A751" i="20"/>
  <c r="A752" i="20"/>
  <c r="A753" i="20"/>
  <c r="A754" i="20"/>
  <c r="A755" i="20"/>
  <c r="A756" i="20"/>
  <c r="A757" i="20"/>
  <c r="A758" i="20"/>
  <c r="A759" i="20"/>
  <c r="A760" i="20"/>
  <c r="A761" i="20"/>
  <c r="A762" i="20"/>
  <c r="A763" i="20"/>
  <c r="A764" i="20"/>
  <c r="A765" i="20"/>
  <c r="A766" i="20"/>
  <c r="A767" i="20"/>
  <c r="A768" i="20"/>
  <c r="A769" i="20"/>
  <c r="A770" i="20"/>
  <c r="A771" i="20"/>
  <c r="A772" i="20"/>
  <c r="A773" i="20"/>
  <c r="A774" i="20"/>
  <c r="A775" i="20"/>
  <c r="A776" i="20"/>
  <c r="A777" i="20"/>
  <c r="A778" i="20"/>
  <c r="A779" i="20"/>
  <c r="A780" i="20"/>
  <c r="A781" i="20"/>
  <c r="A782" i="20"/>
  <c r="A783" i="20"/>
  <c r="A784" i="20"/>
  <c r="A785" i="20"/>
  <c r="A786" i="20"/>
  <c r="A787" i="20"/>
  <c r="A788" i="20"/>
  <c r="A789" i="20"/>
  <c r="A790" i="20"/>
  <c r="A791" i="20"/>
  <c r="A792" i="20"/>
  <c r="A793" i="20"/>
  <c r="A794" i="20"/>
  <c r="A795" i="20"/>
  <c r="A796" i="20"/>
  <c r="A797" i="20"/>
  <c r="A798" i="20"/>
  <c r="A799" i="20"/>
  <c r="A800" i="20"/>
  <c r="A801" i="20"/>
  <c r="A802" i="20"/>
  <c r="A803" i="20"/>
  <c r="A804" i="20"/>
  <c r="A805" i="20"/>
  <c r="A806" i="20"/>
  <c r="A807" i="20"/>
  <c r="A808" i="20"/>
  <c r="A809" i="20"/>
  <c r="A810" i="20"/>
  <c r="A811" i="20"/>
  <c r="A812" i="20"/>
  <c r="A813" i="20"/>
  <c r="A814" i="20"/>
  <c r="A815" i="20"/>
  <c r="A816" i="20"/>
  <c r="A817" i="20"/>
  <c r="A818" i="20"/>
  <c r="A819" i="20"/>
  <c r="A820" i="20"/>
  <c r="A821" i="20"/>
  <c r="A822" i="20"/>
  <c r="A823" i="20"/>
  <c r="A824" i="20"/>
  <c r="A825" i="20"/>
  <c r="A826" i="20"/>
  <c r="A827" i="20"/>
  <c r="A828" i="20"/>
  <c r="A829" i="20"/>
  <c r="A830" i="20"/>
  <c r="A831" i="20"/>
  <c r="A832" i="20"/>
  <c r="A833" i="20"/>
  <c r="A834" i="20"/>
  <c r="A835" i="20"/>
  <c r="A836" i="20"/>
  <c r="A837" i="20"/>
  <c r="A838" i="20"/>
  <c r="A839" i="20"/>
  <c r="A840" i="20"/>
  <c r="A841" i="20"/>
  <c r="A842" i="20"/>
  <c r="A843" i="20"/>
  <c r="A844" i="20"/>
  <c r="A845" i="20"/>
  <c r="A846" i="20"/>
  <c r="A847" i="20"/>
  <c r="A848" i="20"/>
  <c r="A849" i="20"/>
  <c r="A850" i="20"/>
  <c r="A851" i="20"/>
  <c r="A852" i="20"/>
  <c r="A853" i="20"/>
  <c r="A854" i="20"/>
  <c r="A855" i="20"/>
  <c r="A856" i="20"/>
  <c r="A857" i="20"/>
  <c r="A858" i="20"/>
  <c r="A859" i="20"/>
  <c r="A860" i="20"/>
  <c r="A861" i="20"/>
  <c r="A862" i="20"/>
  <c r="A863" i="20"/>
  <c r="A864" i="20"/>
  <c r="A865" i="20"/>
  <c r="A866" i="20"/>
  <c r="A867" i="20"/>
  <c r="A868" i="20"/>
  <c r="A869" i="20"/>
  <c r="A870" i="20"/>
  <c r="A871" i="20"/>
  <c r="A872" i="20"/>
  <c r="A873" i="20"/>
  <c r="A874" i="20"/>
  <c r="A875" i="20"/>
  <c r="A876" i="20"/>
  <c r="A877" i="20"/>
  <c r="A878" i="20"/>
  <c r="A879" i="20"/>
  <c r="A880" i="20"/>
  <c r="A881" i="20"/>
  <c r="A882" i="20"/>
  <c r="A883" i="20"/>
  <c r="A884" i="20"/>
  <c r="A885" i="20"/>
  <c r="A886" i="20"/>
  <c r="A887" i="20"/>
  <c r="A888" i="20"/>
  <c r="A889" i="20"/>
  <c r="A890" i="20"/>
  <c r="A891" i="20"/>
  <c r="A892" i="20"/>
  <c r="A893" i="20"/>
  <c r="A894" i="20"/>
  <c r="A895" i="20"/>
  <c r="A896" i="20"/>
  <c r="A897" i="20"/>
  <c r="A898" i="20"/>
  <c r="A899" i="20"/>
  <c r="A900" i="20"/>
  <c r="A901" i="20"/>
  <c r="A902" i="20"/>
  <c r="A903" i="20"/>
  <c r="A904" i="20"/>
  <c r="A905" i="20"/>
  <c r="A906" i="20"/>
  <c r="A907" i="20"/>
  <c r="A908" i="20"/>
  <c r="A909" i="20"/>
  <c r="A910" i="20"/>
  <c r="A911" i="20"/>
  <c r="A912" i="20"/>
  <c r="A913" i="20"/>
  <c r="A914" i="20"/>
  <c r="A915" i="20"/>
  <c r="A916" i="20"/>
  <c r="A917" i="20"/>
  <c r="A918" i="20"/>
  <c r="A919" i="20"/>
  <c r="A920" i="20"/>
  <c r="A921" i="20"/>
  <c r="A922" i="20"/>
  <c r="A923" i="20"/>
  <c r="A924" i="20"/>
  <c r="A925" i="20"/>
  <c r="A926" i="20"/>
  <c r="A927" i="20"/>
  <c r="A928" i="20"/>
  <c r="A929" i="20"/>
  <c r="A930" i="20"/>
  <c r="A931" i="20"/>
  <c r="A932" i="20"/>
  <c r="A933" i="20"/>
  <c r="A934" i="20"/>
  <c r="A935" i="20"/>
  <c r="A936" i="20"/>
  <c r="A937" i="20"/>
  <c r="A938" i="20"/>
  <c r="A939" i="20"/>
  <c r="A940" i="20"/>
  <c r="A941" i="20"/>
  <c r="A942" i="20"/>
  <c r="A943" i="20"/>
  <c r="A944" i="20"/>
  <c r="A945" i="20"/>
  <c r="A946" i="20"/>
  <c r="A947" i="20"/>
  <c r="A948" i="20"/>
  <c r="A949" i="20"/>
  <c r="A950" i="20"/>
  <c r="A951" i="20"/>
  <c r="A952" i="20"/>
  <c r="A953" i="20"/>
  <c r="A954" i="20"/>
  <c r="A955" i="20"/>
  <c r="A956" i="20"/>
  <c r="A957" i="20"/>
  <c r="A958" i="20"/>
  <c r="A959" i="20"/>
  <c r="A960" i="20"/>
  <c r="A961" i="20"/>
  <c r="A962" i="20"/>
  <c r="A963" i="20"/>
  <c r="A964" i="20"/>
  <c r="A965" i="20"/>
  <c r="A966" i="20"/>
  <c r="A967" i="20"/>
  <c r="A968" i="20"/>
  <c r="A969" i="20"/>
  <c r="A970" i="20"/>
  <c r="A971" i="20"/>
  <c r="A972" i="20"/>
  <c r="A973" i="20"/>
  <c r="A974" i="20"/>
  <c r="A975" i="20"/>
  <c r="A976" i="20"/>
  <c r="A977" i="20"/>
  <c r="A978" i="20"/>
  <c r="A979" i="20"/>
  <c r="A980" i="20"/>
  <c r="A981" i="20"/>
  <c r="A982" i="20"/>
  <c r="A983" i="20"/>
  <c r="A984" i="20"/>
  <c r="A985" i="20"/>
  <c r="A986" i="20"/>
  <c r="A987" i="20"/>
  <c r="A988" i="20"/>
  <c r="A989" i="20"/>
  <c r="A990" i="20"/>
  <c r="A991" i="20"/>
  <c r="A992" i="20"/>
  <c r="A993" i="20"/>
  <c r="A994" i="20"/>
  <c r="A995" i="20"/>
  <c r="A996" i="20"/>
  <c r="A997" i="20"/>
  <c r="A998" i="20"/>
  <c r="A999" i="20"/>
  <c r="A1000" i="20"/>
  <c r="A1001" i="20"/>
  <c r="A1002" i="20"/>
  <c r="A1003" i="20"/>
  <c r="A2" i="20"/>
  <c r="AA4" i="18" l="1"/>
  <c r="AA12" i="18"/>
  <c r="AA20" i="18"/>
  <c r="AA28" i="18"/>
  <c r="AA36" i="18"/>
  <c r="AA44" i="18"/>
  <c r="AA52" i="18"/>
  <c r="T8" i="18"/>
  <c r="T16" i="18"/>
  <c r="T24" i="18"/>
  <c r="T32" i="18"/>
  <c r="T39" i="18"/>
  <c r="T48" i="18"/>
  <c r="T56" i="18"/>
  <c r="T64" i="18"/>
  <c r="T72" i="18"/>
  <c r="T80" i="18"/>
  <c r="T88" i="18"/>
  <c r="T97" i="18"/>
  <c r="T104" i="18"/>
  <c r="T112" i="18"/>
  <c r="T3" i="18"/>
  <c r="M11" i="18"/>
  <c r="M19" i="18"/>
  <c r="M27" i="18"/>
  <c r="M35" i="18"/>
  <c r="M44" i="18"/>
  <c r="M51" i="18"/>
  <c r="M59" i="18"/>
  <c r="M67" i="18"/>
  <c r="M75" i="18"/>
  <c r="M83" i="18"/>
  <c r="AA5" i="18"/>
  <c r="AA13" i="18"/>
  <c r="AA21" i="18"/>
  <c r="AA29" i="18"/>
  <c r="AA37" i="18"/>
  <c r="AA45" i="18"/>
  <c r="AA53" i="18"/>
  <c r="T9" i="18"/>
  <c r="T17" i="18"/>
  <c r="T25" i="18"/>
  <c r="T33" i="18"/>
  <c r="T40" i="18"/>
  <c r="T49" i="18"/>
  <c r="T57" i="18"/>
  <c r="T65" i="18"/>
  <c r="T73" i="18"/>
  <c r="T81" i="18"/>
  <c r="T89" i="18"/>
  <c r="T98" i="18"/>
  <c r="T105" i="18"/>
  <c r="T113" i="18"/>
  <c r="M4" i="18"/>
  <c r="M12" i="18"/>
  <c r="M20" i="18"/>
  <c r="M28" i="18"/>
  <c r="M36" i="18"/>
  <c r="M43" i="18"/>
  <c r="M52" i="18"/>
  <c r="M60" i="18"/>
  <c r="M68" i="18"/>
  <c r="M76" i="18"/>
  <c r="M84" i="18"/>
  <c r="AA6" i="18"/>
  <c r="AA14" i="18"/>
  <c r="AA22" i="18"/>
  <c r="AA30" i="18"/>
  <c r="AA38" i="18"/>
  <c r="AA46" i="18"/>
  <c r="AA54" i="18"/>
  <c r="T10" i="18"/>
  <c r="T18" i="18"/>
  <c r="T26" i="18"/>
  <c r="T42" i="18"/>
  <c r="T41" i="18"/>
  <c r="T50" i="18"/>
  <c r="T58" i="18"/>
  <c r="T66" i="18"/>
  <c r="T74" i="18"/>
  <c r="T82" i="18"/>
  <c r="T90" i="18"/>
  <c r="T96" i="18"/>
  <c r="T106" i="18"/>
  <c r="T114" i="18"/>
  <c r="M5" i="18"/>
  <c r="M13" i="18"/>
  <c r="M21" i="18"/>
  <c r="M29" i="18"/>
  <c r="M37" i="18"/>
  <c r="M45" i="18"/>
  <c r="M53" i="18"/>
  <c r="M61" i="18"/>
  <c r="M69" i="18"/>
  <c r="M77" i="18"/>
  <c r="M85" i="18"/>
  <c r="AA7" i="18"/>
  <c r="AA15" i="18"/>
  <c r="AA23" i="18"/>
  <c r="AA31" i="18"/>
  <c r="AA39" i="18"/>
  <c r="AA47" i="18"/>
  <c r="AA3" i="18"/>
  <c r="T11" i="18"/>
  <c r="T19" i="18"/>
  <c r="T27" i="18"/>
  <c r="T34" i="18"/>
  <c r="T43" i="18"/>
  <c r="T51" i="18"/>
  <c r="T59" i="18"/>
  <c r="T67" i="18"/>
  <c r="T75" i="18"/>
  <c r="T83" i="18"/>
  <c r="T91" i="18"/>
  <c r="T99" i="18"/>
  <c r="T107" i="18"/>
  <c r="T115" i="18"/>
  <c r="M6" i="18"/>
  <c r="M14" i="18"/>
  <c r="M22" i="18"/>
  <c r="M30" i="18"/>
  <c r="M38" i="18"/>
  <c r="M46" i="18"/>
  <c r="M54" i="18"/>
  <c r="M62" i="18"/>
  <c r="M70" i="18"/>
  <c r="M78" i="18"/>
  <c r="M86" i="18"/>
  <c r="AA10" i="18"/>
  <c r="AA18" i="18"/>
  <c r="AA26" i="18"/>
  <c r="AA34" i="18"/>
  <c r="AA42" i="18"/>
  <c r="AA50" i="18"/>
  <c r="T6" i="18"/>
  <c r="T14" i="18"/>
  <c r="T22" i="18"/>
  <c r="T30" i="18"/>
  <c r="T37" i="18"/>
  <c r="T46" i="18"/>
  <c r="T54" i="18"/>
  <c r="T62" i="18"/>
  <c r="T70" i="18"/>
  <c r="T78" i="18"/>
  <c r="T86" i="18"/>
  <c r="T102" i="18"/>
  <c r="T110" i="18"/>
  <c r="T118" i="18"/>
  <c r="M9" i="18"/>
  <c r="M17" i="18"/>
  <c r="M33" i="18"/>
  <c r="M41" i="18"/>
  <c r="M57" i="18"/>
  <c r="M73" i="18"/>
  <c r="M3" i="18"/>
  <c r="AA8" i="18"/>
  <c r="AA16" i="18"/>
  <c r="AA24" i="18"/>
  <c r="AA32" i="18"/>
  <c r="AA40" i="18"/>
  <c r="AA48" i="18"/>
  <c r="T4" i="18"/>
  <c r="T12" i="18"/>
  <c r="T20" i="18"/>
  <c r="T28" i="18"/>
  <c r="T35" i="18"/>
  <c r="T44" i="18"/>
  <c r="T52" i="18"/>
  <c r="T60" i="18"/>
  <c r="T68" i="18"/>
  <c r="T76" i="18"/>
  <c r="T84" i="18"/>
  <c r="T92" i="18"/>
  <c r="T100" i="18"/>
  <c r="T108" i="18"/>
  <c r="T116" i="18"/>
  <c r="M7" i="18"/>
  <c r="M15" i="18"/>
  <c r="M23" i="18"/>
  <c r="M31" i="18"/>
  <c r="M39" i="18"/>
  <c r="M47" i="18"/>
  <c r="M55" i="18"/>
  <c r="M63" i="18"/>
  <c r="M71" i="18"/>
  <c r="M79" i="18"/>
  <c r="M87" i="18"/>
  <c r="T94" i="18"/>
  <c r="M25" i="18"/>
  <c r="M49" i="18"/>
  <c r="M65" i="18"/>
  <c r="M81" i="18"/>
  <c r="AA9" i="18"/>
  <c r="AA17" i="18"/>
  <c r="AA25" i="18"/>
  <c r="AA33" i="18"/>
  <c r="AA41" i="18"/>
  <c r="AA49" i="18"/>
  <c r="T5" i="18"/>
  <c r="T13" i="18"/>
  <c r="T21" i="18"/>
  <c r="T29" i="18"/>
  <c r="T36" i="18"/>
  <c r="T45" i="18"/>
  <c r="T53" i="18"/>
  <c r="T61" i="18"/>
  <c r="T69" i="18"/>
  <c r="T77" i="18"/>
  <c r="T85" i="18"/>
  <c r="T93" i="18"/>
  <c r="T101" i="18"/>
  <c r="T109" i="18"/>
  <c r="T117" i="18"/>
  <c r="M8" i="18"/>
  <c r="M16" i="18"/>
  <c r="M24" i="18"/>
  <c r="M32" i="18"/>
  <c r="M40" i="18"/>
  <c r="M48" i="18"/>
  <c r="M56" i="18"/>
  <c r="M64" i="18"/>
  <c r="M72" i="18"/>
  <c r="M80" i="18"/>
  <c r="M88" i="18"/>
  <c r="AA11" i="18"/>
  <c r="AA19" i="18"/>
  <c r="AA27" i="18"/>
  <c r="AA35" i="18"/>
  <c r="AA43" i="18"/>
  <c r="AA51" i="18"/>
  <c r="T7" i="18"/>
  <c r="T15" i="18"/>
  <c r="T23" i="18"/>
  <c r="T31" i="18"/>
  <c r="T38" i="18"/>
  <c r="T47" i="18"/>
  <c r="T55" i="18"/>
  <c r="T63" i="18"/>
  <c r="T71" i="18"/>
  <c r="T79" i="18"/>
  <c r="T87" i="18"/>
  <c r="T95" i="18"/>
  <c r="T103" i="18"/>
  <c r="T111" i="18"/>
  <c r="T119" i="18"/>
  <c r="M10" i="18"/>
  <c r="M18" i="18"/>
  <c r="M26" i="18"/>
  <c r="M34" i="18"/>
  <c r="M42" i="18"/>
  <c r="M50" i="18"/>
  <c r="M58" i="18"/>
  <c r="M66" i="18"/>
  <c r="M74" i="18"/>
  <c r="M82" i="18"/>
  <c r="F4" i="18"/>
  <c r="F3" i="18"/>
  <c r="F44" i="18"/>
  <c r="F55" i="18"/>
  <c r="F59" i="18"/>
  <c r="F69" i="18"/>
  <c r="F7" i="18"/>
  <c r="F12" i="18"/>
  <c r="F20" i="18"/>
  <c r="F27" i="18"/>
  <c r="F33" i="18"/>
  <c r="F46" i="18"/>
  <c r="F25" i="18"/>
  <c r="F5" i="18"/>
  <c r="F48" i="18"/>
  <c r="F56" i="18"/>
  <c r="F61" i="18"/>
  <c r="F38" i="18"/>
  <c r="F9" i="18"/>
  <c r="F11" i="18"/>
  <c r="F24" i="18"/>
  <c r="F31" i="18"/>
  <c r="F21" i="18"/>
  <c r="F60" i="18"/>
  <c r="F10" i="18"/>
  <c r="F39" i="18"/>
  <c r="F51" i="18"/>
  <c r="F57" i="18"/>
  <c r="F64" i="18"/>
  <c r="F8" i="18"/>
  <c r="F15" i="18"/>
  <c r="F26" i="18"/>
  <c r="F32" i="18"/>
  <c r="F23" i="18"/>
  <c r="F40" i="18"/>
  <c r="F34" i="18"/>
  <c r="F16" i="18"/>
  <c r="F41" i="18"/>
  <c r="F45" i="18"/>
  <c r="F52" i="18"/>
  <c r="F58" i="18"/>
  <c r="F6" i="18"/>
  <c r="F63" i="18"/>
  <c r="F19" i="18"/>
  <c r="F42" i="18"/>
  <c r="F54" i="18"/>
  <c r="F67" i="18"/>
  <c r="F66" i="18"/>
  <c r="F13" i="18"/>
  <c r="F18" i="18"/>
  <c r="F29" i="18"/>
  <c r="F62" i="18"/>
  <c r="F28" i="18"/>
  <c r="F43" i="18"/>
  <c r="F50" i="18"/>
  <c r="F53" i="18"/>
  <c r="F65" i="18"/>
  <c r="F17" i="18"/>
  <c r="F14" i="18"/>
  <c r="F30" i="18"/>
  <c r="F47" i="18"/>
  <c r="F49" i="18"/>
  <c r="F68" i="18"/>
  <c r="F22" i="18"/>
  <c r="C66" i="18"/>
  <c r="C67" i="18"/>
  <c r="C54" i="18"/>
  <c r="C63" i="18"/>
  <c r="C60" i="18"/>
  <c r="C61" i="18"/>
  <c r="C56" i="18"/>
  <c r="C69" i="18"/>
  <c r="C59" i="18"/>
  <c r="C55" i="18"/>
  <c r="C68" i="18"/>
  <c r="B3" i="12"/>
  <c r="A3" i="12" s="1"/>
  <c r="B4" i="12"/>
  <c r="A4" i="12" s="1"/>
  <c r="B5" i="12"/>
  <c r="A5" i="12" s="1"/>
  <c r="B6" i="12"/>
  <c r="A6" i="12" s="1"/>
  <c r="B7" i="12"/>
  <c r="A7" i="12" s="1"/>
  <c r="B8" i="12"/>
  <c r="A8" i="12" s="1"/>
  <c r="B9" i="12"/>
  <c r="A9" i="12" s="1"/>
  <c r="B10" i="12"/>
  <c r="A10" i="12" s="1"/>
  <c r="B11" i="12"/>
  <c r="A11" i="12" s="1"/>
  <c r="B12" i="12"/>
  <c r="A12" i="12" s="1"/>
  <c r="B13" i="12"/>
  <c r="A13" i="12" s="1"/>
  <c r="B14" i="12"/>
  <c r="A14" i="12" s="1"/>
  <c r="B15" i="12"/>
  <c r="A15" i="12" s="1"/>
  <c r="B16" i="12"/>
  <c r="A16" i="12" s="1"/>
  <c r="B17" i="12"/>
  <c r="A17" i="12" s="1"/>
  <c r="B18" i="12"/>
  <c r="A18" i="12" s="1"/>
  <c r="B19" i="12"/>
  <c r="A19" i="12" s="1"/>
  <c r="B20" i="12"/>
  <c r="A20" i="12" s="1"/>
  <c r="B21" i="12"/>
  <c r="A21" i="12" s="1"/>
  <c r="B22" i="12"/>
  <c r="A22" i="12" s="1"/>
  <c r="B23" i="12"/>
  <c r="A23" i="12" s="1"/>
  <c r="B24" i="12"/>
  <c r="A24" i="12" s="1"/>
  <c r="B25" i="12"/>
  <c r="A25" i="12" s="1"/>
  <c r="B26" i="12"/>
  <c r="A26" i="12" s="1"/>
  <c r="B27" i="12"/>
  <c r="A27" i="12" s="1"/>
  <c r="B28" i="12"/>
  <c r="A28" i="12" s="1"/>
  <c r="B29" i="12"/>
  <c r="A29" i="12" s="1"/>
  <c r="B30" i="12"/>
  <c r="A30" i="12" s="1"/>
  <c r="B31" i="12"/>
  <c r="A31" i="12" s="1"/>
  <c r="B32" i="12"/>
  <c r="A32" i="12" s="1"/>
  <c r="B33" i="12"/>
  <c r="A33" i="12" s="1"/>
  <c r="B34" i="12"/>
  <c r="A34" i="12" s="1"/>
  <c r="B35" i="12"/>
  <c r="A35" i="12" s="1"/>
  <c r="B36" i="12"/>
  <c r="A36" i="12" s="1"/>
  <c r="B37" i="12"/>
  <c r="A37" i="12" s="1"/>
  <c r="B38" i="12"/>
  <c r="A38" i="12" s="1"/>
  <c r="B39" i="12"/>
  <c r="A39" i="12" s="1"/>
  <c r="B40" i="12"/>
  <c r="A40" i="12" s="1"/>
  <c r="B41" i="12"/>
  <c r="A41" i="12" s="1"/>
  <c r="B42" i="12"/>
  <c r="A42" i="12" s="1"/>
  <c r="B43" i="12"/>
  <c r="A43" i="12" s="1"/>
  <c r="B44" i="12"/>
  <c r="A44" i="12" s="1"/>
  <c r="B45" i="12"/>
  <c r="A45" i="12" s="1"/>
  <c r="B46" i="12"/>
  <c r="A46" i="12" s="1"/>
  <c r="B47" i="12"/>
  <c r="A47" i="12" s="1"/>
  <c r="B48" i="12"/>
  <c r="A48" i="12" s="1"/>
  <c r="B49" i="12"/>
  <c r="A49" i="12" s="1"/>
  <c r="B50" i="12"/>
  <c r="A50" i="12" s="1"/>
  <c r="B51" i="12"/>
  <c r="A51" i="12" s="1"/>
  <c r="B52" i="12"/>
  <c r="A52" i="12" s="1"/>
  <c r="B53" i="12"/>
  <c r="A53" i="12" s="1"/>
  <c r="B54" i="12"/>
  <c r="A54" i="12" s="1"/>
  <c r="B55" i="12"/>
  <c r="A55" i="12" s="1"/>
  <c r="B56" i="12"/>
  <c r="A56" i="12" s="1"/>
  <c r="B57" i="12"/>
  <c r="A57" i="12" s="1"/>
  <c r="B58" i="12"/>
  <c r="A58" i="12" s="1"/>
  <c r="B59" i="12"/>
  <c r="A59" i="12" s="1"/>
  <c r="B60" i="12"/>
  <c r="A60" i="12" s="1"/>
  <c r="B61" i="12"/>
  <c r="A61" i="12" s="1"/>
  <c r="B62" i="12"/>
  <c r="A62" i="12" s="1"/>
  <c r="B63" i="12"/>
  <c r="A63" i="12" s="1"/>
  <c r="B64" i="12"/>
  <c r="A64" i="12" s="1"/>
  <c r="B65" i="12"/>
  <c r="A65" i="12" s="1"/>
  <c r="B66" i="12"/>
  <c r="A66" i="12" s="1"/>
  <c r="B67" i="12"/>
  <c r="A67" i="12" s="1"/>
  <c r="B68" i="12"/>
  <c r="A68" i="12" s="1"/>
  <c r="B69" i="12"/>
  <c r="A69" i="12" s="1"/>
  <c r="B70" i="12"/>
  <c r="A70" i="12" s="1"/>
  <c r="B71" i="12"/>
  <c r="A71" i="12" s="1"/>
  <c r="B72" i="12"/>
  <c r="A72" i="12" s="1"/>
  <c r="B73" i="12"/>
  <c r="A73" i="12" s="1"/>
  <c r="B74" i="12"/>
  <c r="A74" i="12" s="1"/>
  <c r="B75" i="12"/>
  <c r="A75" i="12" s="1"/>
  <c r="B76" i="12"/>
  <c r="A76" i="12" s="1"/>
  <c r="B77" i="12"/>
  <c r="A77" i="12" s="1"/>
  <c r="B78" i="12"/>
  <c r="A78" i="12" s="1"/>
  <c r="B79" i="12"/>
  <c r="A79" i="12" s="1"/>
  <c r="B80" i="12"/>
  <c r="A80" i="12" s="1"/>
  <c r="B81" i="12"/>
  <c r="A81" i="12" s="1"/>
  <c r="B82" i="12"/>
  <c r="A82" i="12" s="1"/>
  <c r="B2" i="12"/>
  <c r="A2" i="12" s="1"/>
  <c r="E58" i="18" l="1"/>
  <c r="E46" i="18"/>
  <c r="E62" i="18"/>
  <c r="E61" i="18"/>
  <c r="E63" i="18"/>
  <c r="E50" i="18"/>
  <c r="E48" i="18"/>
  <c r="E40" i="18"/>
  <c r="E64" i="18"/>
  <c r="E67" i="18"/>
  <c r="E44" i="18"/>
  <c r="E55" i="18"/>
  <c r="E38" i="18"/>
  <c r="E54" i="18"/>
  <c r="E53" i="18"/>
  <c r="E57" i="18"/>
  <c r="E68" i="18"/>
  <c r="E56" i="18"/>
  <c r="E41" i="18"/>
  <c r="E60" i="18"/>
  <c r="E66" i="18"/>
  <c r="E45" i="18"/>
  <c r="E69" i="18"/>
  <c r="E59" i="18"/>
  <c r="E65" i="18"/>
  <c r="E47" i="18"/>
  <c r="E42" i="18"/>
  <c r="E39" i="18"/>
  <c r="E52" i="18"/>
  <c r="E49" i="18"/>
  <c r="E43" i="18"/>
  <c r="E51" i="18"/>
  <c r="J69" i="18"/>
  <c r="J51" i="18"/>
  <c r="AG6" i="18" l="1"/>
  <c r="AG7" i="18"/>
  <c r="AG10" i="18"/>
  <c r="AG11" i="18"/>
  <c r="AG13" i="18"/>
  <c r="AG12" i="18"/>
  <c r="AG9" i="18"/>
  <c r="AG15" i="18"/>
  <c r="AG18" i="18"/>
  <c r="AG14" i="18"/>
  <c r="AG17" i="18"/>
  <c r="AG16" i="18"/>
  <c r="AG20" i="18"/>
  <c r="AG19" i="18"/>
  <c r="AG29" i="18"/>
  <c r="AG28" i="18"/>
  <c r="AG27" i="18"/>
  <c r="AG21" i="18"/>
  <c r="AG23" i="18"/>
  <c r="AG26" i="18"/>
  <c r="AG25" i="18"/>
  <c r="AG24" i="18"/>
  <c r="AG22" i="18"/>
  <c r="AG33" i="18"/>
  <c r="AG30" i="18"/>
  <c r="AG31" i="18"/>
  <c r="AG32" i="18"/>
  <c r="AG36" i="18"/>
  <c r="AG35" i="18"/>
  <c r="AG34" i="18"/>
  <c r="AG37" i="18"/>
  <c r="AG8" i="18"/>
  <c r="AF6" i="18"/>
  <c r="AF7" i="18"/>
  <c r="AF10" i="18"/>
  <c r="AF11" i="18"/>
  <c r="AF13" i="18"/>
  <c r="AF12" i="18"/>
  <c r="AF9" i="18"/>
  <c r="AF15" i="18"/>
  <c r="AF18" i="18"/>
  <c r="AF14" i="18"/>
  <c r="AF17" i="18"/>
  <c r="AF16" i="18"/>
  <c r="AF20" i="18"/>
  <c r="AF19" i="18"/>
  <c r="AF29" i="18"/>
  <c r="AF28" i="18"/>
  <c r="AF27" i="18"/>
  <c r="AF21" i="18"/>
  <c r="AF23" i="18"/>
  <c r="AF26" i="18"/>
  <c r="AF25" i="18"/>
  <c r="AF24" i="18"/>
  <c r="AF22" i="18"/>
  <c r="AF33" i="18"/>
  <c r="AF30" i="18"/>
  <c r="AF31" i="18"/>
  <c r="AF32" i="18"/>
  <c r="AF36" i="18"/>
  <c r="AF35" i="18"/>
  <c r="AF34" i="18"/>
  <c r="AF37" i="18"/>
  <c r="AF8" i="18"/>
  <c r="AE6" i="18"/>
  <c r="AE7" i="18"/>
  <c r="AE10" i="18"/>
  <c r="AE11" i="18"/>
  <c r="AE13" i="18"/>
  <c r="AE12" i="18"/>
  <c r="AE9" i="18"/>
  <c r="AE15" i="18"/>
  <c r="AE18" i="18"/>
  <c r="AE14" i="18"/>
  <c r="AE17" i="18"/>
  <c r="AE16" i="18"/>
  <c r="AE20" i="18"/>
  <c r="AE19" i="18"/>
  <c r="AE29" i="18"/>
  <c r="AE28" i="18"/>
  <c r="AE27" i="18"/>
  <c r="AE21" i="18"/>
  <c r="AE23" i="18"/>
  <c r="AE26" i="18"/>
  <c r="AE25" i="18"/>
  <c r="AE24" i="18"/>
  <c r="AE22" i="18"/>
  <c r="AE33" i="18"/>
  <c r="AE30" i="18"/>
  <c r="AE31" i="18"/>
  <c r="AE32" i="18"/>
  <c r="AE36" i="18"/>
  <c r="AE35" i="18"/>
  <c r="AE34" i="18"/>
  <c r="AE37" i="18"/>
  <c r="AE8" i="18"/>
  <c r="AC6" i="18"/>
  <c r="AC7" i="18"/>
  <c r="AC10" i="18"/>
  <c r="AC11" i="18"/>
  <c r="AC13" i="18"/>
  <c r="AC12" i="18"/>
  <c r="AC9" i="18"/>
  <c r="AC15" i="18"/>
  <c r="AC18" i="18"/>
  <c r="AC14" i="18"/>
  <c r="AC17" i="18"/>
  <c r="AC16" i="18"/>
  <c r="AC20" i="18"/>
  <c r="AC19" i="18"/>
  <c r="AC29" i="18"/>
  <c r="AC28" i="18"/>
  <c r="AC27" i="18"/>
  <c r="AC21" i="18"/>
  <c r="AC23" i="18"/>
  <c r="AC26" i="18"/>
  <c r="AC25" i="18"/>
  <c r="AC24" i="18"/>
  <c r="AC22" i="18"/>
  <c r="AC33" i="18"/>
  <c r="AC30" i="18"/>
  <c r="AC31" i="18"/>
  <c r="AC32" i="18"/>
  <c r="AC36" i="18"/>
  <c r="AC35" i="18"/>
  <c r="AC34" i="18"/>
  <c r="AC37" i="18"/>
  <c r="AC8" i="18"/>
  <c r="Q96" i="18"/>
  <c r="Q14" i="18"/>
  <c r="Q89" i="18"/>
  <c r="Q88" i="18"/>
  <c r="Q6" i="18"/>
  <c r="Q74" i="18"/>
  <c r="Q83" i="18"/>
  <c r="Q19" i="18"/>
  <c r="Q67" i="18"/>
  <c r="Q90" i="18"/>
  <c r="X46" i="18"/>
  <c r="X25" i="18"/>
  <c r="X39" i="18"/>
  <c r="X21" i="18"/>
  <c r="X43" i="18"/>
  <c r="X47" i="18"/>
  <c r="J81" i="18"/>
  <c r="J62" i="18"/>
  <c r="J78" i="18"/>
  <c r="J42" i="18"/>
  <c r="C25" i="18"/>
  <c r="C24" i="18"/>
  <c r="C16" i="18"/>
  <c r="C17" i="18"/>
  <c r="C28" i="18"/>
  <c r="C6" i="18"/>
  <c r="C34" i="18"/>
  <c r="C8" i="18"/>
  <c r="C21" i="18"/>
  <c r="C23" i="18"/>
  <c r="X33" i="18"/>
  <c r="X49" i="18"/>
  <c r="X8" i="18"/>
  <c r="X34" i="18"/>
  <c r="X10" i="18"/>
  <c r="X18" i="18"/>
  <c r="X38" i="18"/>
  <c r="Q40" i="18"/>
  <c r="Q72" i="18"/>
  <c r="Q101" i="18"/>
  <c r="Q10" i="18"/>
  <c r="Q86" i="18"/>
  <c r="Q42" i="18"/>
  <c r="Q99" i="18"/>
  <c r="Q85" i="18"/>
  <c r="Q102" i="18"/>
  <c r="Q31" i="18"/>
  <c r="Q48" i="18"/>
  <c r="Q65" i="18"/>
  <c r="Q18" i="18"/>
  <c r="Q43" i="18"/>
  <c r="Q52" i="18"/>
  <c r="Q17" i="18"/>
  <c r="Q38" i="18"/>
  <c r="Q107" i="18"/>
  <c r="Q32" i="18"/>
  <c r="Q30" i="18"/>
  <c r="Q80" i="18"/>
  <c r="Q79" i="18"/>
  <c r="Q33" i="18"/>
  <c r="Q37" i="18"/>
  <c r="Q115" i="18"/>
  <c r="Q15" i="18"/>
  <c r="Q28" i="18"/>
  <c r="Q57" i="18"/>
  <c r="Q20" i="18"/>
  <c r="Q58" i="18"/>
  <c r="Q93" i="18"/>
  <c r="Q21" i="18"/>
  <c r="Q34" i="18"/>
  <c r="Q77" i="18"/>
  <c r="Q5" i="18"/>
  <c r="Q60" i="18"/>
  <c r="Q105" i="18"/>
  <c r="Q110" i="18"/>
  <c r="Q103" i="18"/>
  <c r="Q47" i="18"/>
  <c r="Q46" i="18"/>
  <c r="Q75" i="18"/>
  <c r="Q84" i="18"/>
  <c r="Q26" i="18"/>
  <c r="Q64" i="18"/>
  <c r="Q92" i="18"/>
  <c r="Q98" i="18"/>
  <c r="Q25" i="18"/>
  <c r="Q62" i="18"/>
  <c r="Q71" i="18"/>
  <c r="Q87" i="18"/>
  <c r="Q111" i="18"/>
  <c r="Q11" i="18"/>
  <c r="Q63" i="18"/>
  <c r="Q56" i="18"/>
  <c r="Q12" i="18"/>
  <c r="Q70" i="18"/>
  <c r="Q23" i="18"/>
  <c r="Q55" i="18"/>
  <c r="Q24" i="18"/>
  <c r="Q106" i="18"/>
  <c r="Q81" i="18"/>
  <c r="Q41" i="18"/>
  <c r="Q44" i="18"/>
  <c r="Q54" i="18"/>
  <c r="Q68" i="18"/>
  <c r="Q104" i="18"/>
  <c r="Q22" i="18"/>
  <c r="Q49" i="18"/>
  <c r="Q82" i="18"/>
  <c r="Q9" i="18"/>
  <c r="J47" i="18"/>
  <c r="J60" i="18"/>
  <c r="J44" i="18"/>
  <c r="J59" i="18"/>
  <c r="J33" i="18"/>
  <c r="J36" i="18"/>
  <c r="J49" i="18"/>
  <c r="J67" i="18"/>
  <c r="J64" i="18"/>
  <c r="J32" i="18"/>
  <c r="J40" i="18"/>
  <c r="J75" i="18"/>
  <c r="J68" i="18"/>
  <c r="J82" i="18"/>
  <c r="J28" i="18" l="1"/>
  <c r="Q78" i="18"/>
  <c r="X42" i="18"/>
  <c r="Q76" i="18"/>
  <c r="J53" i="18"/>
  <c r="J76" i="18"/>
  <c r="J55" i="18"/>
  <c r="Q61" i="18"/>
  <c r="C31" i="18"/>
  <c r="J38" i="18"/>
  <c r="X20" i="18"/>
  <c r="X41" i="18"/>
  <c r="X22" i="18"/>
  <c r="X13" i="18"/>
  <c r="C30" i="18"/>
  <c r="Q114" i="18"/>
  <c r="Q73" i="18"/>
  <c r="C5" i="18"/>
  <c r="J39" i="18"/>
  <c r="Q51" i="18"/>
  <c r="C33" i="18"/>
  <c r="C14" i="18"/>
  <c r="J43" i="18"/>
  <c r="Q59" i="18"/>
  <c r="Q7" i="18"/>
  <c r="J61" i="18"/>
  <c r="J58" i="18"/>
  <c r="J54" i="18"/>
  <c r="C27" i="18"/>
  <c r="Q94" i="18"/>
  <c r="Q27" i="18"/>
  <c r="J52" i="18"/>
  <c r="Q69" i="18"/>
  <c r="Q108" i="18"/>
  <c r="Q66" i="18"/>
  <c r="Q100" i="18"/>
  <c r="X28" i="18"/>
  <c r="C10" i="18"/>
  <c r="X19" i="18"/>
  <c r="X36" i="18"/>
  <c r="X40" i="18"/>
  <c r="X44" i="18"/>
  <c r="X17" i="18"/>
  <c r="X5" i="18"/>
  <c r="X48" i="18"/>
  <c r="X11" i="18"/>
  <c r="X45" i="18"/>
  <c r="X9" i="18"/>
  <c r="X27" i="18"/>
  <c r="X14" i="18"/>
  <c r="X26" i="18"/>
  <c r="X15" i="18"/>
  <c r="X24" i="18"/>
  <c r="X30" i="18"/>
  <c r="X16" i="18"/>
  <c r="X37" i="18"/>
  <c r="X7" i="18"/>
  <c r="X12" i="18"/>
  <c r="X23" i="18"/>
  <c r="X6" i="18"/>
  <c r="X31" i="18"/>
  <c r="X35" i="18"/>
  <c r="X32" i="18"/>
  <c r="X29" i="18"/>
  <c r="Q45" i="18"/>
  <c r="Q113" i="18"/>
  <c r="Q13" i="18"/>
  <c r="Q36" i="18"/>
  <c r="Q97" i="18"/>
  <c r="Q112" i="18"/>
  <c r="Q109" i="18"/>
  <c r="Q91" i="18"/>
  <c r="Q29" i="18"/>
  <c r="Q39" i="18"/>
  <c r="Q35" i="18"/>
  <c r="Q50" i="18"/>
  <c r="Q95" i="18"/>
  <c r="Q53" i="18"/>
  <c r="Q16" i="18"/>
  <c r="Q8" i="18"/>
  <c r="J31" i="18"/>
  <c r="J35" i="18"/>
  <c r="J73" i="18"/>
  <c r="J37" i="18"/>
  <c r="J80" i="18"/>
  <c r="J74" i="18"/>
  <c r="J46" i="18"/>
  <c r="J83" i="18"/>
  <c r="J30" i="18"/>
  <c r="J57" i="18"/>
  <c r="J48" i="18"/>
  <c r="J70" i="18"/>
  <c r="J29" i="18"/>
  <c r="J79" i="18"/>
  <c r="J72" i="18"/>
  <c r="J66" i="18"/>
  <c r="J71" i="18"/>
  <c r="J63" i="18"/>
  <c r="J65" i="18"/>
  <c r="J41" i="18"/>
  <c r="J77" i="18"/>
  <c r="J45" i="18"/>
  <c r="J50" i="18"/>
  <c r="J56" i="18"/>
  <c r="J34" i="18"/>
  <c r="C7" i="18"/>
  <c r="C19" i="18"/>
  <c r="C20" i="18"/>
  <c r="C15" i="18"/>
  <c r="C12" i="18"/>
  <c r="C13" i="18"/>
  <c r="C9" i="18"/>
  <c r="C26" i="18"/>
  <c r="C18" i="18"/>
  <c r="C29" i="18"/>
  <c r="C32" i="18"/>
  <c r="C22" i="18"/>
  <c r="C11" i="18"/>
  <c r="D45" i="18"/>
  <c r="D41" i="18"/>
  <c r="D64" i="18"/>
  <c r="D57" i="18"/>
  <c r="D51" i="18"/>
  <c r="D39" i="18"/>
  <c r="D61" i="18"/>
  <c r="D56" i="18"/>
  <c r="D48" i="18"/>
  <c r="D58" i="18"/>
  <c r="D44" i="18"/>
  <c r="D68" i="18"/>
  <c r="D62" i="18"/>
  <c r="D49" i="18"/>
  <c r="D47" i="18"/>
  <c r="D52" i="18"/>
  <c r="D69" i="18"/>
  <c r="D65" i="18"/>
  <c r="D53" i="18"/>
  <c r="D50" i="18"/>
  <c r="D43" i="18"/>
  <c r="D38" i="18"/>
  <c r="D55" i="18"/>
  <c r="D66" i="18"/>
  <c r="D67" i="18"/>
  <c r="D54" i="18"/>
  <c r="D42" i="18"/>
  <c r="D59" i="18"/>
  <c r="D63" i="18"/>
  <c r="D60" i="18"/>
  <c r="D46" i="18"/>
  <c r="D40" i="18"/>
  <c r="S119" i="18" l="1"/>
  <c r="R119" i="18"/>
  <c r="R118" i="18"/>
  <c r="R117" i="18"/>
  <c r="S116" i="18"/>
  <c r="R116" i="18"/>
  <c r="S118" i="18"/>
  <c r="Z52" i="18"/>
  <c r="Z50" i="18"/>
  <c r="Y50" i="18"/>
  <c r="Z53" i="18"/>
  <c r="Z51" i="18"/>
  <c r="Y51" i="18"/>
  <c r="Y53" i="18"/>
  <c r="Y54" i="18"/>
  <c r="Z54" i="18"/>
  <c r="Y52" i="18"/>
  <c r="S117" i="18"/>
  <c r="K86" i="18"/>
  <c r="K88" i="18"/>
  <c r="K84" i="18"/>
  <c r="K87" i="18"/>
  <c r="K85" i="18"/>
  <c r="Z4" i="18"/>
  <c r="Y4" i="18"/>
  <c r="Y3" i="18"/>
  <c r="R4" i="18"/>
  <c r="L85" i="18"/>
  <c r="Z3" i="18"/>
  <c r="L86" i="18"/>
  <c r="R3" i="18"/>
  <c r="L88" i="18"/>
  <c r="L87" i="18"/>
  <c r="S3" i="18"/>
  <c r="L84" i="18"/>
  <c r="S4" i="18"/>
  <c r="K4" i="18"/>
  <c r="K3" i="18"/>
  <c r="L3" i="18"/>
  <c r="L4" i="18"/>
  <c r="E4" i="18"/>
  <c r="E3" i="18"/>
  <c r="D3" i="18"/>
  <c r="D4" i="18"/>
  <c r="R9" i="18"/>
  <c r="S13" i="18"/>
  <c r="R13" i="18"/>
  <c r="S27" i="18"/>
  <c r="R27" i="18"/>
  <c r="S59" i="18"/>
  <c r="R59" i="18"/>
  <c r="S73" i="18"/>
  <c r="R73" i="18"/>
  <c r="S72" i="18"/>
  <c r="S34" i="18"/>
  <c r="S44" i="18"/>
  <c r="S31" i="18"/>
  <c r="S75" i="18"/>
  <c r="S89" i="18"/>
  <c r="S28" i="18"/>
  <c r="S55" i="18"/>
  <c r="S65" i="18"/>
  <c r="R26" i="18"/>
  <c r="S6" i="18"/>
  <c r="S20" i="18"/>
  <c r="S106" i="18"/>
  <c r="R43" i="18"/>
  <c r="S92" i="18"/>
  <c r="Z11" i="18"/>
  <c r="Z48" i="18"/>
  <c r="Z39" i="18"/>
  <c r="Z30" i="18"/>
  <c r="Z29" i="18"/>
  <c r="Z28" i="18"/>
  <c r="R99" i="18"/>
  <c r="R103" i="18"/>
  <c r="S82" i="18"/>
  <c r="R17" i="18"/>
  <c r="R25" i="18"/>
  <c r="S39" i="18"/>
  <c r="R39" i="18"/>
  <c r="S100" i="18"/>
  <c r="R100" i="18"/>
  <c r="S94" i="18"/>
  <c r="R94" i="18"/>
  <c r="S78" i="18"/>
  <c r="R78" i="18"/>
  <c r="R102" i="18"/>
  <c r="R46" i="18"/>
  <c r="R14" i="18"/>
  <c r="R107" i="18"/>
  <c r="R71" i="18"/>
  <c r="R5" i="18"/>
  <c r="R68" i="18"/>
  <c r="R30" i="18"/>
  <c r="R111" i="18"/>
  <c r="R86" i="18"/>
  <c r="R105" i="18"/>
  <c r="R22" i="18"/>
  <c r="R79" i="18"/>
  <c r="R63" i="18"/>
  <c r="Z49" i="18"/>
  <c r="Z40" i="18"/>
  <c r="Z31" i="18"/>
  <c r="Z22" i="18"/>
  <c r="Z21" i="18"/>
  <c r="Z20" i="18"/>
  <c r="S99" i="18"/>
  <c r="S103" i="18"/>
  <c r="R82" i="18"/>
  <c r="S17" i="18"/>
  <c r="S25" i="18"/>
  <c r="S45" i="18"/>
  <c r="R45" i="18"/>
  <c r="R66" i="18"/>
  <c r="S66" i="18"/>
  <c r="R114" i="18"/>
  <c r="S114" i="18"/>
  <c r="S102" i="18"/>
  <c r="S46" i="18"/>
  <c r="S14" i="18"/>
  <c r="S107" i="18"/>
  <c r="S71" i="18"/>
  <c r="S5" i="18"/>
  <c r="S68" i="18"/>
  <c r="S30" i="18"/>
  <c r="S111" i="18"/>
  <c r="S86" i="18"/>
  <c r="S105" i="18"/>
  <c r="S22" i="18"/>
  <c r="S79" i="18"/>
  <c r="S63" i="18"/>
  <c r="Z41" i="18"/>
  <c r="Z32" i="18"/>
  <c r="Z23" i="18"/>
  <c r="Z14" i="18"/>
  <c r="Z13" i="18"/>
  <c r="Z12" i="18"/>
  <c r="R52" i="18"/>
  <c r="R98" i="18"/>
  <c r="S19" i="18"/>
  <c r="R37" i="18"/>
  <c r="R12" i="18"/>
  <c r="S8" i="18"/>
  <c r="R8" i="18"/>
  <c r="S108" i="18"/>
  <c r="R108" i="18"/>
  <c r="S61" i="18"/>
  <c r="R61" i="18"/>
  <c r="R96" i="18"/>
  <c r="R38" i="18"/>
  <c r="R62" i="18"/>
  <c r="R90" i="18"/>
  <c r="R15" i="18"/>
  <c r="R23" i="18"/>
  <c r="R48" i="18"/>
  <c r="R84" i="18"/>
  <c r="R88" i="18"/>
  <c r="R57" i="18"/>
  <c r="R24" i="18"/>
  <c r="S18" i="18"/>
  <c r="R64" i="18"/>
  <c r="S74" i="18"/>
  <c r="S58" i="18"/>
  <c r="Z42" i="18"/>
  <c r="Z33" i="18"/>
  <c r="Z24" i="18"/>
  <c r="Z15" i="18"/>
  <c r="Z6" i="18"/>
  <c r="Z5" i="18"/>
  <c r="S52" i="18"/>
  <c r="S98" i="18"/>
  <c r="R19" i="18"/>
  <c r="S37" i="18"/>
  <c r="S12" i="18"/>
  <c r="S113" i="18"/>
  <c r="R113" i="18"/>
  <c r="S16" i="18"/>
  <c r="R16" i="18"/>
  <c r="S109" i="18"/>
  <c r="R109" i="18"/>
  <c r="S69" i="18"/>
  <c r="R69" i="18"/>
  <c r="S96" i="18"/>
  <c r="S38" i="18"/>
  <c r="S62" i="18"/>
  <c r="S90" i="18"/>
  <c r="S15" i="18"/>
  <c r="S23" i="18"/>
  <c r="S48" i="18"/>
  <c r="S84" i="18"/>
  <c r="S88" i="18"/>
  <c r="S57" i="18"/>
  <c r="S24" i="18"/>
  <c r="R18" i="18"/>
  <c r="S64" i="18"/>
  <c r="R74" i="18"/>
  <c r="R58" i="18"/>
  <c r="Z44" i="18"/>
  <c r="Z25" i="18"/>
  <c r="Z16" i="18"/>
  <c r="Z7" i="18"/>
  <c r="Z18" i="18"/>
  <c r="R49" i="18"/>
  <c r="R33" i="18"/>
  <c r="R56" i="18"/>
  <c r="R40" i="18"/>
  <c r="R21" i="18"/>
  <c r="S41" i="18"/>
  <c r="S35" i="18"/>
  <c r="R35" i="18"/>
  <c r="R91" i="18"/>
  <c r="S91" i="18"/>
  <c r="S53" i="18"/>
  <c r="R53" i="18"/>
  <c r="S112" i="18"/>
  <c r="R112" i="18"/>
  <c r="R51" i="18"/>
  <c r="S51" i="18"/>
  <c r="R67" i="18"/>
  <c r="R115" i="18"/>
  <c r="R70" i="18"/>
  <c r="R101" i="18"/>
  <c r="R77" i="18"/>
  <c r="R54" i="18"/>
  <c r="R32" i="18"/>
  <c r="R87" i="18"/>
  <c r="S10" i="18"/>
  <c r="R60" i="18"/>
  <c r="R104" i="18"/>
  <c r="R80" i="18"/>
  <c r="R11" i="18"/>
  <c r="S42" i="18"/>
  <c r="R110" i="18"/>
  <c r="Z35" i="18"/>
  <c r="Z17" i="18"/>
  <c r="Z8" i="18"/>
  <c r="Z10" i="18"/>
  <c r="S49" i="18"/>
  <c r="S33" i="18"/>
  <c r="S56" i="18"/>
  <c r="S40" i="18"/>
  <c r="S21" i="18"/>
  <c r="R41" i="18"/>
  <c r="S29" i="18"/>
  <c r="R29" i="18"/>
  <c r="S95" i="18"/>
  <c r="R95" i="18"/>
  <c r="R97" i="18"/>
  <c r="S97" i="18"/>
  <c r="S67" i="18"/>
  <c r="S115" i="18"/>
  <c r="S70" i="18"/>
  <c r="S101" i="18"/>
  <c r="S77" i="18"/>
  <c r="S54" i="18"/>
  <c r="S32" i="18"/>
  <c r="S87" i="18"/>
  <c r="R10" i="18"/>
  <c r="S60" i="18"/>
  <c r="S104" i="18"/>
  <c r="S80" i="18"/>
  <c r="S11" i="18"/>
  <c r="R42" i="18"/>
  <c r="S110" i="18"/>
  <c r="Z27" i="18"/>
  <c r="Z9" i="18"/>
  <c r="Z26" i="18"/>
  <c r="Z46" i="18"/>
  <c r="Z43" i="18"/>
  <c r="Z45" i="18"/>
  <c r="S83" i="18"/>
  <c r="R93" i="18"/>
  <c r="R81" i="18"/>
  <c r="R85" i="18"/>
  <c r="R47" i="18"/>
  <c r="R50" i="18"/>
  <c r="S50" i="18"/>
  <c r="S36" i="18"/>
  <c r="R36" i="18"/>
  <c r="S7" i="18"/>
  <c r="R7" i="18"/>
  <c r="S76" i="18"/>
  <c r="R76" i="18"/>
  <c r="R72" i="18"/>
  <c r="R34" i="18"/>
  <c r="R44" i="18"/>
  <c r="R31" i="18"/>
  <c r="R75" i="18"/>
  <c r="R89" i="18"/>
  <c r="R28" i="18"/>
  <c r="R55" i="18"/>
  <c r="R65" i="18"/>
  <c r="S26" i="18"/>
  <c r="R6" i="18"/>
  <c r="R20" i="18"/>
  <c r="R106" i="18"/>
  <c r="S43" i="18"/>
  <c r="R92" i="18"/>
  <c r="Z19" i="18"/>
  <c r="Z34" i="18"/>
  <c r="Z47" i="18"/>
  <c r="Z38" i="18"/>
  <c r="Z37" i="18"/>
  <c r="Z36" i="18"/>
  <c r="R83" i="18"/>
  <c r="S93" i="18"/>
  <c r="S81" i="18"/>
  <c r="S85" i="18"/>
  <c r="S47" i="18"/>
  <c r="S9" i="18"/>
  <c r="K19" i="18"/>
  <c r="L5" i="18"/>
  <c r="K5" i="18"/>
  <c r="K48" i="18"/>
  <c r="L48" i="18"/>
  <c r="L45" i="18"/>
  <c r="K45" i="18"/>
  <c r="K71" i="18"/>
  <c r="L71" i="18"/>
  <c r="L21" i="18"/>
  <c r="K21" i="18"/>
  <c r="L26" i="18"/>
  <c r="K26" i="18"/>
  <c r="L24" i="18"/>
  <c r="K24" i="18"/>
  <c r="L58" i="18"/>
  <c r="K58" i="18"/>
  <c r="L76" i="18"/>
  <c r="K76" i="18"/>
  <c r="K10" i="18"/>
  <c r="K44" i="18"/>
  <c r="K59" i="18"/>
  <c r="L33" i="18"/>
  <c r="K7" i="18"/>
  <c r="K62" i="18"/>
  <c r="L11" i="18"/>
  <c r="K11" i="18"/>
  <c r="L37" i="18"/>
  <c r="K37" i="18"/>
  <c r="L18" i="18"/>
  <c r="K18" i="18"/>
  <c r="L61" i="18"/>
  <c r="K61" i="18"/>
  <c r="K39" i="18"/>
  <c r="L39" i="18"/>
  <c r="L53" i="18"/>
  <c r="K53" i="18"/>
  <c r="L10" i="18"/>
  <c r="L44" i="18"/>
  <c r="L59" i="18"/>
  <c r="K33" i="18"/>
  <c r="L7" i="18"/>
  <c r="L62" i="18"/>
  <c r="K57" i="18"/>
  <c r="L57" i="18"/>
  <c r="L77" i="18"/>
  <c r="K77" i="18"/>
  <c r="K66" i="18"/>
  <c r="L66" i="18"/>
  <c r="K30" i="18"/>
  <c r="L30" i="18"/>
  <c r="K73" i="18"/>
  <c r="L73" i="18"/>
  <c r="L52" i="18"/>
  <c r="K52" i="18"/>
  <c r="L60" i="18"/>
  <c r="K64" i="18"/>
  <c r="K32" i="18"/>
  <c r="K40" i="18"/>
  <c r="K36" i="18"/>
  <c r="K47" i="18"/>
  <c r="L25" i="18"/>
  <c r="K25" i="18"/>
  <c r="L22" i="18"/>
  <c r="K22" i="18"/>
  <c r="K34" i="18"/>
  <c r="L34" i="18"/>
  <c r="L41" i="18"/>
  <c r="K41" i="18"/>
  <c r="L72" i="18"/>
  <c r="K72" i="18"/>
  <c r="K15" i="18"/>
  <c r="L15" i="18"/>
  <c r="K23" i="18"/>
  <c r="L23" i="18"/>
  <c r="L13" i="18"/>
  <c r="K13" i="18"/>
  <c r="K60" i="18"/>
  <c r="L64" i="18"/>
  <c r="L32" i="18"/>
  <c r="L40" i="18"/>
  <c r="L36" i="18"/>
  <c r="L47" i="18"/>
  <c r="L56" i="18"/>
  <c r="K56" i="18"/>
  <c r="L35" i="18"/>
  <c r="K35" i="18"/>
  <c r="L43" i="18"/>
  <c r="K43" i="18"/>
  <c r="L9" i="18"/>
  <c r="K9" i="18"/>
  <c r="L38" i="18"/>
  <c r="K38" i="18"/>
  <c r="K67" i="18"/>
  <c r="L82" i="18"/>
  <c r="K75" i="18"/>
  <c r="K49" i="18"/>
  <c r="K16" i="18"/>
  <c r="L83" i="18"/>
  <c r="K83" i="18"/>
  <c r="K50" i="18"/>
  <c r="L50" i="18"/>
  <c r="L65" i="18"/>
  <c r="K65" i="18"/>
  <c r="L29" i="18"/>
  <c r="K29" i="18"/>
  <c r="L46" i="18"/>
  <c r="K46" i="18"/>
  <c r="K31" i="18"/>
  <c r="L31" i="18"/>
  <c r="L28" i="18"/>
  <c r="K28" i="18"/>
  <c r="L67" i="18"/>
  <c r="K82" i="18"/>
  <c r="L75" i="18"/>
  <c r="L49" i="18"/>
  <c r="L16" i="18"/>
  <c r="L79" i="18"/>
  <c r="K79" i="18"/>
  <c r="L27" i="18"/>
  <c r="K27" i="18"/>
  <c r="L63" i="18"/>
  <c r="K63" i="18"/>
  <c r="L70" i="18"/>
  <c r="K70" i="18"/>
  <c r="L74" i="18"/>
  <c r="K74" i="18"/>
  <c r="K6" i="18"/>
  <c r="L6" i="18"/>
  <c r="K12" i="18"/>
  <c r="L12" i="18"/>
  <c r="K78" i="18"/>
  <c r="K42" i="18"/>
  <c r="K17" i="18"/>
  <c r="L14" i="18"/>
  <c r="K81" i="18"/>
  <c r="K68" i="18"/>
  <c r="L8" i="18"/>
  <c r="K8" i="18"/>
  <c r="L20" i="18"/>
  <c r="K20" i="18"/>
  <c r="L51" i="18"/>
  <c r="K51" i="18"/>
  <c r="L69" i="18"/>
  <c r="K69" i="18"/>
  <c r="K80" i="18"/>
  <c r="L80" i="18"/>
  <c r="L54" i="18"/>
  <c r="K54" i="18"/>
  <c r="K55" i="18"/>
  <c r="L55" i="18"/>
  <c r="L78" i="18"/>
  <c r="L42" i="18"/>
  <c r="L17" i="18"/>
  <c r="K14" i="18"/>
  <c r="L81" i="18"/>
  <c r="L68" i="18"/>
  <c r="L19" i="18"/>
  <c r="Y35" i="18"/>
  <c r="Y41" i="18"/>
  <c r="Y25" i="18"/>
  <c r="Y21" i="18"/>
  <c r="Y31" i="18"/>
  <c r="Y30" i="18"/>
  <c r="Y11" i="18"/>
  <c r="Y20" i="18"/>
  <c r="Y34" i="18"/>
  <c r="Y18" i="18"/>
  <c r="Y19" i="18"/>
  <c r="Y24" i="18"/>
  <c r="Y28" i="18"/>
  <c r="Y49" i="18"/>
  <c r="Y6" i="18"/>
  <c r="Y15" i="18"/>
  <c r="Y5" i="18"/>
  <c r="Y46" i="18"/>
  <c r="Y10" i="18"/>
  <c r="Y38" i="18"/>
  <c r="Y48" i="18"/>
  <c r="Y42" i="18"/>
  <c r="Y23" i="18"/>
  <c r="Y26" i="18"/>
  <c r="Y17" i="18"/>
  <c r="Y39" i="18"/>
  <c r="Y47" i="18"/>
  <c r="Y45" i="18"/>
  <c r="Y12" i="18"/>
  <c r="Y44" i="18"/>
  <c r="Y29" i="18"/>
  <c r="Y7" i="18"/>
  <c r="Y27" i="18"/>
  <c r="Y40" i="18"/>
  <c r="Y13" i="18"/>
  <c r="Y8" i="18"/>
  <c r="Y16" i="18"/>
  <c r="Y14" i="18"/>
  <c r="Y32" i="18"/>
  <c r="Y37" i="18"/>
  <c r="Y9" i="18"/>
  <c r="Y36" i="18"/>
  <c r="Y22" i="18"/>
  <c r="Y33" i="18"/>
  <c r="Y43" i="18"/>
  <c r="E22" i="18"/>
  <c r="D22" i="18"/>
  <c r="D15" i="18"/>
  <c r="E15" i="18"/>
  <c r="D10" i="18"/>
  <c r="E10" i="18"/>
  <c r="D25" i="18"/>
  <c r="D31" i="18"/>
  <c r="D21" i="18"/>
  <c r="D32" i="18"/>
  <c r="E32" i="18"/>
  <c r="E20" i="18"/>
  <c r="D20" i="18"/>
  <c r="E34" i="18"/>
  <c r="D16" i="18"/>
  <c r="E27" i="18"/>
  <c r="D27" i="18"/>
  <c r="E14" i="18"/>
  <c r="D14" i="18"/>
  <c r="E31" i="18"/>
  <c r="D29" i="18"/>
  <c r="E29" i="18"/>
  <c r="D19" i="18"/>
  <c r="E19" i="18"/>
  <c r="D34" i="18"/>
  <c r="E16" i="18"/>
  <c r="D28" i="18"/>
  <c r="E8" i="18"/>
  <c r="D18" i="18"/>
  <c r="E18" i="18"/>
  <c r="E7" i="18"/>
  <c r="D7" i="18"/>
  <c r="E30" i="18"/>
  <c r="E28" i="18"/>
  <c r="D8" i="18"/>
  <c r="D26" i="18"/>
  <c r="E26" i="18"/>
  <c r="D30" i="18"/>
  <c r="D9" i="18"/>
  <c r="E9" i="18"/>
  <c r="D33" i="18"/>
  <c r="E33" i="18"/>
  <c r="E13" i="18"/>
  <c r="D13" i="18"/>
  <c r="D17" i="18"/>
  <c r="E24" i="18"/>
  <c r="E23" i="18"/>
  <c r="E6" i="18"/>
  <c r="E5" i="18"/>
  <c r="D5" i="18"/>
  <c r="D11" i="18"/>
  <c r="E11" i="18"/>
  <c r="E12" i="18"/>
  <c r="D12" i="18"/>
  <c r="E17" i="18"/>
  <c r="E25" i="18"/>
  <c r="D24" i="18"/>
  <c r="D23" i="18"/>
  <c r="D6" i="18"/>
  <c r="E21" i="18"/>
</calcChain>
</file>

<file path=xl/sharedStrings.xml><?xml version="1.0" encoding="utf-8"?>
<sst xmlns="http://schemas.openxmlformats.org/spreadsheetml/2006/main" count="7118" uniqueCount="1374">
  <si>
    <t>QB</t>
  </si>
  <si>
    <t>Name</t>
  </si>
  <si>
    <t>Position</t>
  </si>
  <si>
    <t>Fumbles</t>
  </si>
  <si>
    <t>Courtland Sutton</t>
  </si>
  <si>
    <t>WR</t>
  </si>
  <si>
    <t>Jerry Jeudy</t>
  </si>
  <si>
    <t>Melvin Gordon</t>
  </si>
  <si>
    <t>RB</t>
  </si>
  <si>
    <t>Phillip Lindsay</t>
  </si>
  <si>
    <t>Royce Freeman</t>
  </si>
  <si>
    <t>Drew Lock</t>
  </si>
  <si>
    <t>Noah Fant</t>
  </si>
  <si>
    <t>TE</t>
  </si>
  <si>
    <t>Team</t>
  </si>
  <si>
    <t>Denver Broncos</t>
  </si>
  <si>
    <t>Washington Football Team</t>
  </si>
  <si>
    <t>Terry McLaurin</t>
  </si>
  <si>
    <t>Antonio Gandy-Golden</t>
  </si>
  <si>
    <t>Antonio Gibson</t>
  </si>
  <si>
    <t>Adrian Peterson</t>
  </si>
  <si>
    <t>Bryce Love</t>
  </si>
  <si>
    <t>Dwayne Haskins</t>
  </si>
  <si>
    <t>Kyle Allen</t>
  </si>
  <si>
    <t>Jeremy Sprinkle</t>
  </si>
  <si>
    <t>New Orleans Saints</t>
  </si>
  <si>
    <t>Michael Thomas</t>
  </si>
  <si>
    <t>Emmanuel Sanders</t>
  </si>
  <si>
    <t>Tre'Quan Smith</t>
  </si>
  <si>
    <t>Alvin Kamara</t>
  </si>
  <si>
    <t>Latavius Murray</t>
  </si>
  <si>
    <t>Drew Brees</t>
  </si>
  <si>
    <t>Jameis Winston</t>
  </si>
  <si>
    <t>Jared Cook</t>
  </si>
  <si>
    <t>Houston Texans</t>
  </si>
  <si>
    <t>Will Fuller</t>
  </si>
  <si>
    <t>Brandin Cooks</t>
  </si>
  <si>
    <t>Randall Cobb</t>
  </si>
  <si>
    <t>Kenny Stills</t>
  </si>
  <si>
    <t>David Johnson</t>
  </si>
  <si>
    <t>Duke Johnson</t>
  </si>
  <si>
    <t>Deshaun Watson</t>
  </si>
  <si>
    <t>Jordan Akins</t>
  </si>
  <si>
    <t>Darren Fells</t>
  </si>
  <si>
    <t>Miami Dolphins</t>
  </si>
  <si>
    <t>Preston Williams</t>
  </si>
  <si>
    <t>Jakeem Grant</t>
  </si>
  <si>
    <t>Isaiah Ford</t>
  </si>
  <si>
    <t>Jordan Howard</t>
  </si>
  <si>
    <t>Matt Breida</t>
  </si>
  <si>
    <t>Ryan Fitzpatrick</t>
  </si>
  <si>
    <t>Mike Gesicki</t>
  </si>
  <si>
    <t>San Francisco 49ers</t>
  </si>
  <si>
    <t>Deebo Samuel</t>
  </si>
  <si>
    <t>Brandon Aiyuk</t>
  </si>
  <si>
    <t>Kendrick Bourne</t>
  </si>
  <si>
    <t>Raheem Mostert</t>
  </si>
  <si>
    <t>Tevin Coleman</t>
  </si>
  <si>
    <t>Jerick McKinnon</t>
  </si>
  <si>
    <t>Kyle Juszczyk</t>
  </si>
  <si>
    <t>Jimmy Garoppolo</t>
  </si>
  <si>
    <t>George Kittle</t>
  </si>
  <si>
    <t>Detroit Lions</t>
  </si>
  <si>
    <t>Kenny Golladay</t>
  </si>
  <si>
    <t>Marvin Jones</t>
  </si>
  <si>
    <t>Danny Amendola</t>
  </si>
  <si>
    <t>D'Andre Swift</t>
  </si>
  <si>
    <t>Kerryon Johnson</t>
  </si>
  <si>
    <t>T.J. Hockenson</t>
  </si>
  <si>
    <t>Jesse James</t>
  </si>
  <si>
    <t>Jacksonville Jaguars</t>
  </si>
  <si>
    <t>Dede Westbrook</t>
  </si>
  <si>
    <t>Chris Conley</t>
  </si>
  <si>
    <t>Keelan Cole</t>
  </si>
  <si>
    <t>Leonard Fournette</t>
  </si>
  <si>
    <t>Ryquell Armstead</t>
  </si>
  <si>
    <t>Chris Thompson</t>
  </si>
  <si>
    <t>Gardner Minshew</t>
  </si>
  <si>
    <t>Tyler Eifert</t>
  </si>
  <si>
    <t>Jordan Reed</t>
  </si>
  <si>
    <t>Josh Allen</t>
  </si>
  <si>
    <t>Chicago Bears</t>
  </si>
  <si>
    <t>Allen Robinson</t>
  </si>
  <si>
    <t>Anthony Miller</t>
  </si>
  <si>
    <t>Ted Ginn</t>
  </si>
  <si>
    <t>David Montgomery</t>
  </si>
  <si>
    <t>Tarik Cohen</t>
  </si>
  <si>
    <t>Nick Foles</t>
  </si>
  <si>
    <t>Jimmy Graham</t>
  </si>
  <si>
    <t>Cole Kmet</t>
  </si>
  <si>
    <t>Los Angeles Chargers</t>
  </si>
  <si>
    <t>Keenan Allen</t>
  </si>
  <si>
    <t>Mike Williams</t>
  </si>
  <si>
    <t>Joe Reed</t>
  </si>
  <si>
    <t>Austin Ekeler</t>
  </si>
  <si>
    <t>Justin Jackson</t>
  </si>
  <si>
    <t>Joshua Kelley</t>
  </si>
  <si>
    <t>Justin Herbert</t>
  </si>
  <si>
    <t>Hunter Henry</t>
  </si>
  <si>
    <t>New York Giants</t>
  </si>
  <si>
    <t>Darius Slayton</t>
  </si>
  <si>
    <t>Sterling Shepard</t>
  </si>
  <si>
    <t>Golden Tate</t>
  </si>
  <si>
    <t>Saquon Barkley</t>
  </si>
  <si>
    <t>Dion Lewis</t>
  </si>
  <si>
    <t>Daniel Jones</t>
  </si>
  <si>
    <t>Evan Engram</t>
  </si>
  <si>
    <t>Las Vegas Raiders</t>
  </si>
  <si>
    <t>Henry Ruggs III</t>
  </si>
  <si>
    <t>Hunter Renfrow</t>
  </si>
  <si>
    <t>Bryan Edwards</t>
  </si>
  <si>
    <t>Josh Jacobs</t>
  </si>
  <si>
    <t>Jalen Richard</t>
  </si>
  <si>
    <t>Derek Carr</t>
  </si>
  <si>
    <t>Darren Waller</t>
  </si>
  <si>
    <t>New York Jets</t>
  </si>
  <si>
    <t>Jamison Crowder</t>
  </si>
  <si>
    <t>Breshad Perriman</t>
  </si>
  <si>
    <t>Denzel Mims</t>
  </si>
  <si>
    <t>Le'Veon Bell</t>
  </si>
  <si>
    <t>Frank Gore</t>
  </si>
  <si>
    <t>Sam Darnold</t>
  </si>
  <si>
    <t>Ryan Griffin</t>
  </si>
  <si>
    <t>Kansas City Chiefs</t>
  </si>
  <si>
    <t>Tyreek Hill</t>
  </si>
  <si>
    <t>Mecole Hardman</t>
  </si>
  <si>
    <t>Sammy Watkins</t>
  </si>
  <si>
    <t>Clyde Edwards-Helaire</t>
  </si>
  <si>
    <t>Patrick Mahomes</t>
  </si>
  <si>
    <t>Travis Kelce</t>
  </si>
  <si>
    <t>Buffalo Bills</t>
  </si>
  <si>
    <t>Stefon Diggs</t>
  </si>
  <si>
    <t>John Brown</t>
  </si>
  <si>
    <t>Cole Beasley</t>
  </si>
  <si>
    <t>Devin Singletary</t>
  </si>
  <si>
    <t>Zack Moss</t>
  </si>
  <si>
    <t>Dawson Knox</t>
  </si>
  <si>
    <t>Dallas Cowboys</t>
  </si>
  <si>
    <t>Amari Cooper</t>
  </si>
  <si>
    <t>Michael Gallup</t>
  </si>
  <si>
    <t>CeeDee Lamb</t>
  </si>
  <si>
    <t>Ezekiel Elliott</t>
  </si>
  <si>
    <t>Tony Pollard</t>
  </si>
  <si>
    <t>Dak Prescott</t>
  </si>
  <si>
    <t>Andy Dalton</t>
  </si>
  <si>
    <t>Blake Jarwin</t>
  </si>
  <si>
    <t>Baltimore Ravens</t>
  </si>
  <si>
    <t>Marquise Brown</t>
  </si>
  <si>
    <t>Miles Boykin</t>
  </si>
  <si>
    <t>Willie Snead</t>
  </si>
  <si>
    <t>Devin Duvernay</t>
  </si>
  <si>
    <t>Mark Ingram</t>
  </si>
  <si>
    <t>J.K. Dobbins</t>
  </si>
  <si>
    <t>Lamar Jackson</t>
  </si>
  <si>
    <t>Mark Andrews</t>
  </si>
  <si>
    <t>Nick Boyle</t>
  </si>
  <si>
    <t>Carolina Panthers</t>
  </si>
  <si>
    <t>D.J. Moore</t>
  </si>
  <si>
    <t>Robby Anderson</t>
  </si>
  <si>
    <t>Curtis Samuel</t>
  </si>
  <si>
    <t>Christian McCaffrey</t>
  </si>
  <si>
    <t>Reggie Bonnafon</t>
  </si>
  <si>
    <t>Teddy Bridgewater</t>
  </si>
  <si>
    <t>Ian Thomas</t>
  </si>
  <si>
    <t>Indianapolis Colts</t>
  </si>
  <si>
    <t>T.Y. Hilton</t>
  </si>
  <si>
    <t>Parris Campbell</t>
  </si>
  <si>
    <t>Zach Pascal</t>
  </si>
  <si>
    <t>Jonathan Taylor</t>
  </si>
  <si>
    <t>Marlon Mack</t>
  </si>
  <si>
    <t>Nyheim Hines</t>
  </si>
  <si>
    <t>Philip Rivers</t>
  </si>
  <si>
    <t>Jacoby Brissett</t>
  </si>
  <si>
    <t>Jack Doyle</t>
  </si>
  <si>
    <t>Trey Burton</t>
  </si>
  <si>
    <t>Los Angeles Rams</t>
  </si>
  <si>
    <t>Cooper Kupp</t>
  </si>
  <si>
    <t>Robert Woods</t>
  </si>
  <si>
    <t>Josh Reynolds</t>
  </si>
  <si>
    <t>Van Jefferson</t>
  </si>
  <si>
    <t>Cam Akers</t>
  </si>
  <si>
    <t>Darrell Henderson</t>
  </si>
  <si>
    <t>Malcolm Brown</t>
  </si>
  <si>
    <t>Jared Goff</t>
  </si>
  <si>
    <t>Tyler Higbee</t>
  </si>
  <si>
    <t>Gerald Everett</t>
  </si>
  <si>
    <t>Tampa Bay Buccaneers</t>
  </si>
  <si>
    <t>Chris Godwin</t>
  </si>
  <si>
    <t>Mike Evans</t>
  </si>
  <si>
    <t>Scott Miller</t>
  </si>
  <si>
    <t>Ronald Jones II</t>
  </si>
  <si>
    <t>Tom Brady</t>
  </si>
  <si>
    <t>Rob Gronkowski</t>
  </si>
  <si>
    <t>Atlanta Falcons</t>
  </si>
  <si>
    <t>Julio Jones</t>
  </si>
  <si>
    <t>Calvin Ridley</t>
  </si>
  <si>
    <t>Russell Gage</t>
  </si>
  <si>
    <t>Todd Gurley</t>
  </si>
  <si>
    <t>Ito Smith</t>
  </si>
  <si>
    <t>Matt Ryan</t>
  </si>
  <si>
    <t>Hayden Hurst</t>
  </si>
  <si>
    <t>Green Bay Packers</t>
  </si>
  <si>
    <t>Davante Adams</t>
  </si>
  <si>
    <t>Allen Lazard</t>
  </si>
  <si>
    <t>Marquez Valdes-Scantling</t>
  </si>
  <si>
    <t>Jake Kumerow</t>
  </si>
  <si>
    <t>Equanimeous St. Brown</t>
  </si>
  <si>
    <t>Aaron Jones</t>
  </si>
  <si>
    <t>Jamaal Williams</t>
  </si>
  <si>
    <t>Aaron Rodgers</t>
  </si>
  <si>
    <t>Jace Sternberger</t>
  </si>
  <si>
    <t>Minnesota Vikings</t>
  </si>
  <si>
    <t>Adam Thielen</t>
  </si>
  <si>
    <t>Justin Jefferson</t>
  </si>
  <si>
    <t>Olabisi Johnson</t>
  </si>
  <si>
    <t>Dalvin Cook</t>
  </si>
  <si>
    <t>Alexander Mattison</t>
  </si>
  <si>
    <t>Kirk Cousins</t>
  </si>
  <si>
    <t>Irv Smith Jr.</t>
  </si>
  <si>
    <t>Kyle Rudolph</t>
  </si>
  <si>
    <t>Arizona Cardinals</t>
  </si>
  <si>
    <t>DeAndre Hopkins</t>
  </si>
  <si>
    <t>Christian Kirk</t>
  </si>
  <si>
    <t>Larry Fitzgerald</t>
  </si>
  <si>
    <t>Andy Isabella</t>
  </si>
  <si>
    <t>Kenyan Drake</t>
  </si>
  <si>
    <t>Chase Edmonds</t>
  </si>
  <si>
    <t>Kyler Murray</t>
  </si>
  <si>
    <t>Dan Arnold</t>
  </si>
  <si>
    <t>Cincinnati Bengals</t>
  </si>
  <si>
    <t>AJ Green</t>
  </si>
  <si>
    <t>Tyler Boyd</t>
  </si>
  <si>
    <t>John Ross</t>
  </si>
  <si>
    <t>Tee Higgins</t>
  </si>
  <si>
    <t>Joe Mixon</t>
  </si>
  <si>
    <t>Giovani Bernard</t>
  </si>
  <si>
    <t>Joe Burrow</t>
  </si>
  <si>
    <t>Tennessee Titans</t>
  </si>
  <si>
    <t>A.J. Brown</t>
  </si>
  <si>
    <t>Corey Davis</t>
  </si>
  <si>
    <t>Adam Humphries</t>
  </si>
  <si>
    <t>Derrick Henry</t>
  </si>
  <si>
    <t>Darrynton Evans</t>
  </si>
  <si>
    <t>Ryan Tannehill</t>
  </si>
  <si>
    <t>Jonnu Smith</t>
  </si>
  <si>
    <t>Anthony Firkser</t>
  </si>
  <si>
    <t>New England Patriots</t>
  </si>
  <si>
    <t>Julian Edelman</t>
  </si>
  <si>
    <t>N'Keal Harry</t>
  </si>
  <si>
    <t>Mohamed Sanu</t>
  </si>
  <si>
    <t>Jakobi Meyers</t>
  </si>
  <si>
    <t>Sony Michel</t>
  </si>
  <si>
    <t>James White</t>
  </si>
  <si>
    <t>Damien Harris</t>
  </si>
  <si>
    <t>Rex Burkhead</t>
  </si>
  <si>
    <t>Cam Newton</t>
  </si>
  <si>
    <t>Devin Asiasi</t>
  </si>
  <si>
    <t>Seattle Seahawks</t>
  </si>
  <si>
    <t>Tyler Lockett</t>
  </si>
  <si>
    <t>D.K. Metcalf</t>
  </si>
  <si>
    <t>Phillip Dorsett</t>
  </si>
  <si>
    <t>David Moore</t>
  </si>
  <si>
    <t>Chris Carson</t>
  </si>
  <si>
    <t>Rashaad Penny</t>
  </si>
  <si>
    <t>Carlos Hyde</t>
  </si>
  <si>
    <t>Russell Wilson</t>
  </si>
  <si>
    <t>Greg Olsen</t>
  </si>
  <si>
    <t>Will Dissly</t>
  </si>
  <si>
    <t>Philadelphia Eagles</t>
  </si>
  <si>
    <t>Jalen Reagor</t>
  </si>
  <si>
    <t>DeSean Jackson</t>
  </si>
  <si>
    <t>Alshon Jeffery</t>
  </si>
  <si>
    <t>Miles Sanders</t>
  </si>
  <si>
    <t>Boston Scott</t>
  </si>
  <si>
    <t>Carson Wentz</t>
  </si>
  <si>
    <t>Zach Ertz</t>
  </si>
  <si>
    <t>Dallas Goedert</t>
  </si>
  <si>
    <t>Cleveland Browns</t>
  </si>
  <si>
    <t>Jarvis Landry</t>
  </si>
  <si>
    <t>Rashard Higgins</t>
  </si>
  <si>
    <t>Nick Chubb</t>
  </si>
  <si>
    <t>Kareem Hunt</t>
  </si>
  <si>
    <t>Baker Mayfield</t>
  </si>
  <si>
    <t>Case Keenum</t>
  </si>
  <si>
    <t>Austin Hooper</t>
  </si>
  <si>
    <t>David Njoku</t>
  </si>
  <si>
    <t>Pittsburgh Steelers</t>
  </si>
  <si>
    <t>JuJu Smith-Schuster</t>
  </si>
  <si>
    <t>Diontae Johnson</t>
  </si>
  <si>
    <t>James Washington</t>
  </si>
  <si>
    <t>Chase Claypool</t>
  </si>
  <si>
    <t>James Conner</t>
  </si>
  <si>
    <t>Anthony McFarland Jr.</t>
  </si>
  <si>
    <t>Benny Snell Jr.</t>
  </si>
  <si>
    <t>Jaylen Samuels</t>
  </si>
  <si>
    <t>Ben Roethlisberger</t>
  </si>
  <si>
    <t>Mason Rudolph</t>
  </si>
  <si>
    <t>Eric Ebron</t>
  </si>
  <si>
    <t>Vance McDonald</t>
  </si>
  <si>
    <t>Pts</t>
  </si>
  <si>
    <t>Code</t>
  </si>
  <si>
    <t>Yds</t>
  </si>
  <si>
    <t>Total</t>
  </si>
  <si>
    <t>Total Rank</t>
  </si>
  <si>
    <t>Early Season</t>
  </si>
  <si>
    <t>Full Season</t>
  </si>
  <si>
    <t>Ability</t>
  </si>
  <si>
    <t>Kicker</t>
  </si>
  <si>
    <t>Harrison Butker</t>
  </si>
  <si>
    <t>Wil Lutz</t>
  </si>
  <si>
    <t>Justin Tucker</t>
  </si>
  <si>
    <t>Matt Gay</t>
  </si>
  <si>
    <t>Zane Gonzalez</t>
  </si>
  <si>
    <t>Younghoe Koo</t>
  </si>
  <si>
    <t>Brandon McManus</t>
  </si>
  <si>
    <t>Josh Lambo</t>
  </si>
  <si>
    <t>Chris Boswell</t>
  </si>
  <si>
    <t>Matt Prater</t>
  </si>
  <si>
    <t>Chase McLaughlin</t>
  </si>
  <si>
    <t>Randy Bullock</t>
  </si>
  <si>
    <t>Joey Slye</t>
  </si>
  <si>
    <t>Dan Bailey</t>
  </si>
  <si>
    <t>Jason Sanders</t>
  </si>
  <si>
    <t>Robbie Gould</t>
  </si>
  <si>
    <t>Michael Badgley</t>
  </si>
  <si>
    <t>Nick Folk</t>
  </si>
  <si>
    <t>Sam Sloman</t>
  </si>
  <si>
    <t>Mason Crosby</t>
  </si>
  <si>
    <t>Austin Seibert</t>
  </si>
  <si>
    <t>Dustin Hopkins</t>
  </si>
  <si>
    <t>Jason Myers</t>
  </si>
  <si>
    <t>Sam Ficken</t>
  </si>
  <si>
    <t>Stephen Hauschka</t>
  </si>
  <si>
    <t>Jake Elliott</t>
  </si>
  <si>
    <t>Eddy Pineiro</t>
  </si>
  <si>
    <t>Ka'imi Fairbairn</t>
  </si>
  <si>
    <t>Graham Gano</t>
  </si>
  <si>
    <t>Daniel Carlson</t>
  </si>
  <si>
    <t>Greg Joseph</t>
  </si>
  <si>
    <t>xPts</t>
  </si>
  <si>
    <t>New HC</t>
  </si>
  <si>
    <t>New OC</t>
  </si>
  <si>
    <t>2019 Team</t>
  </si>
  <si>
    <t>OLine</t>
  </si>
  <si>
    <t>xTargets</t>
  </si>
  <si>
    <t>xRush</t>
  </si>
  <si>
    <t>Catch %</t>
  </si>
  <si>
    <t>Yds/Tar</t>
  </si>
  <si>
    <t>TD/Tar</t>
  </si>
  <si>
    <t>Yds/Att</t>
  </si>
  <si>
    <t>TD/Att</t>
  </si>
  <si>
    <t>Fum/Att</t>
  </si>
  <si>
    <t>QB Mod</t>
  </si>
  <si>
    <t>OLine Mod</t>
  </si>
  <si>
    <t>Final xPts</t>
  </si>
  <si>
    <t>---</t>
  </si>
  <si>
    <t>TE1</t>
  </si>
  <si>
    <t>Matt Rhule</t>
  </si>
  <si>
    <t>Joe Brady</t>
  </si>
  <si>
    <t>Bill Lazor</t>
  </si>
  <si>
    <t>C.J. Uzomah</t>
  </si>
  <si>
    <t>Kevin Stefanski</t>
  </si>
  <si>
    <t>Alex Van Pelt</t>
  </si>
  <si>
    <t>Mike McCarthy</t>
  </si>
  <si>
    <t>Pat Shurmur</t>
  </si>
  <si>
    <t>Joe Flacco</t>
  </si>
  <si>
    <t>Matt Stafford</t>
  </si>
  <si>
    <t>Jay Gruden</t>
  </si>
  <si>
    <t>Shane Steichen</t>
  </si>
  <si>
    <t>Kevin O'Connell</t>
  </si>
  <si>
    <t>Chan Gailey</t>
  </si>
  <si>
    <t>Gary Kubiak</t>
  </si>
  <si>
    <t>Joe Judge</t>
  </si>
  <si>
    <t>Jason Garrett</t>
  </si>
  <si>
    <t>Chris Herndon</t>
  </si>
  <si>
    <t>NONE</t>
  </si>
  <si>
    <t>Ron Rivera</t>
  </si>
  <si>
    <t>Scott Turner</t>
  </si>
  <si>
    <t>Fum/(Att+Tar)</t>
  </si>
  <si>
    <t>PASSING</t>
  </si>
  <si>
    <t>Stat</t>
  </si>
  <si>
    <t>Points</t>
  </si>
  <si>
    <t>TDs</t>
  </si>
  <si>
    <t>INT</t>
  </si>
  <si>
    <t>Rushing Yds</t>
  </si>
  <si>
    <t>Rushing TDs</t>
  </si>
  <si>
    <t>Receiving Yds</t>
  </si>
  <si>
    <t>Receiving TDs</t>
  </si>
  <si>
    <t>MISC</t>
  </si>
  <si>
    <t>PPR</t>
  </si>
  <si>
    <t>RUSHING</t>
  </si>
  <si>
    <t>RECEIVING</t>
  </si>
  <si>
    <t>POSITIONAL BREAKDOWN</t>
  </si>
  <si>
    <t># Starting</t>
  </si>
  <si>
    <t>K</t>
  </si>
  <si>
    <t>RB/WR/TE</t>
  </si>
  <si>
    <t>QB/RB/WR/TE</t>
  </si>
  <si>
    <t>DST</t>
  </si>
  <si>
    <t>2019 QB</t>
  </si>
  <si>
    <t>2020 QB</t>
  </si>
  <si>
    <t>WR1</t>
  </si>
  <si>
    <t>WR2</t>
  </si>
  <si>
    <t>WR3</t>
  </si>
  <si>
    <t>Mitchell Trubisky</t>
  </si>
  <si>
    <t>A.J. Green</t>
  </si>
  <si>
    <t>Odell Beckham Jr.</t>
  </si>
  <si>
    <t>KJ Hamler</t>
  </si>
  <si>
    <t>Michael Pittman Jr.</t>
  </si>
  <si>
    <t>DJ Chark</t>
  </si>
  <si>
    <t>DeVante Parker</t>
  </si>
  <si>
    <t>Steven Sims</t>
  </si>
  <si>
    <t>RB1</t>
  </si>
  <si>
    <t>RB2</t>
  </si>
  <si>
    <t>DeAndre Washington</t>
  </si>
  <si>
    <t>Ke'Shawn Vaughn</t>
  </si>
  <si>
    <t>New Receivers</t>
  </si>
  <si>
    <t>Lost Receivers</t>
  </si>
  <si>
    <t>Int/Att</t>
  </si>
  <si>
    <t>HC Mod</t>
  </si>
  <si>
    <t>Pass Eff Mod</t>
  </si>
  <si>
    <t>Reg Mod</t>
  </si>
  <si>
    <t>xTotal Pts</t>
  </si>
  <si>
    <t>Randall Cobb, Jason Witten</t>
  </si>
  <si>
    <t>Jerry Jeudy, KJ Hamler, Melvin Gordon</t>
  </si>
  <si>
    <t>Jimmy Graham, Geronimo Allison</t>
  </si>
  <si>
    <t>David Johnson, Brandin Cooks, Randall Cobb</t>
  </si>
  <si>
    <t>Michael Pittman, Jonathan Taylor</t>
  </si>
  <si>
    <t>Laviska Shenault</t>
  </si>
  <si>
    <t>Brandin Cooks, Todd Gurley</t>
  </si>
  <si>
    <t>Albert Wilson, Allen Hurns</t>
  </si>
  <si>
    <t>Henry Ruggs, Nelson Agholor</t>
  </si>
  <si>
    <t>Alshon Jeffery, Nelson Agholor</t>
  </si>
  <si>
    <t>James Washington, Jaylen Samuels</t>
  </si>
  <si>
    <t>Pass Attempts</t>
  </si>
  <si>
    <t>Rush Attempts</t>
  </si>
  <si>
    <t>BN</t>
  </si>
  <si>
    <t>VORP</t>
  </si>
  <si>
    <t>Number of Teams</t>
  </si>
  <si>
    <t>Total Drafted Players</t>
  </si>
  <si>
    <t>VOSP</t>
  </si>
  <si>
    <t>RB3</t>
  </si>
  <si>
    <t>AJ Dillon</t>
  </si>
  <si>
    <t>Lamar Miller</t>
  </si>
  <si>
    <t>Lynn Bowden Jr.</t>
  </si>
  <si>
    <t>LeSean McCoy</t>
  </si>
  <si>
    <t>RB4</t>
  </si>
  <si>
    <t>RB5</t>
  </si>
  <si>
    <t>O.J. Howard</t>
  </si>
  <si>
    <t>TE2</t>
  </si>
  <si>
    <t>Laviska Shenault Jr.</t>
  </si>
  <si>
    <t>WR4</t>
  </si>
  <si>
    <t>WR5</t>
  </si>
  <si>
    <t>WR6</t>
  </si>
  <si>
    <t>D/ST</t>
  </si>
  <si>
    <t>Rank</t>
  </si>
  <si>
    <t>ADP</t>
  </si>
  <si>
    <t>Player</t>
  </si>
  <si>
    <t>Bye</t>
  </si>
  <si>
    <t>POS</t>
  </si>
  <si>
    <t>ESPN</t>
  </si>
  <si>
    <t>RTSports</t>
  </si>
  <si>
    <t>Fantrax</t>
  </si>
  <si>
    <t>AVG</t>
  </si>
  <si>
    <t>CAR</t>
  </si>
  <si>
    <t>NYG</t>
  </si>
  <si>
    <t>DAL</t>
  </si>
  <si>
    <t>NO</t>
  </si>
  <si>
    <t>MIN</t>
  </si>
  <si>
    <t>TEN</t>
  </si>
  <si>
    <t>RB6</t>
  </si>
  <si>
    <t>GB</t>
  </si>
  <si>
    <t>ARI</t>
  </si>
  <si>
    <t>KC</t>
  </si>
  <si>
    <t>CLE</t>
  </si>
  <si>
    <t>RB7</t>
  </si>
  <si>
    <t>PHI</t>
  </si>
  <si>
    <t>RB8</t>
  </si>
  <si>
    <t>ATL</t>
  </si>
  <si>
    <t>CIN</t>
  </si>
  <si>
    <t>RB9</t>
  </si>
  <si>
    <t>RB10</t>
  </si>
  <si>
    <t>LAC</t>
  </si>
  <si>
    <t>RB11</t>
  </si>
  <si>
    <t>RB12</t>
  </si>
  <si>
    <t>LV</t>
  </si>
  <si>
    <t>RB13</t>
  </si>
  <si>
    <t>RB14</t>
  </si>
  <si>
    <t>TB</t>
  </si>
  <si>
    <t>BAL</t>
  </si>
  <si>
    <t>QB1</t>
  </si>
  <si>
    <t>QB2</t>
  </si>
  <si>
    <t>SF</t>
  </si>
  <si>
    <t>DET</t>
  </si>
  <si>
    <t>WR7</t>
  </si>
  <si>
    <t>WR8</t>
  </si>
  <si>
    <t>JAC</t>
  </si>
  <si>
    <t>RB15</t>
  </si>
  <si>
    <t>WR9</t>
  </si>
  <si>
    <t>RB16</t>
  </si>
  <si>
    <t>CHI</t>
  </si>
  <si>
    <t>WR10</t>
  </si>
  <si>
    <t>WR11</t>
  </si>
  <si>
    <t>PIT</t>
  </si>
  <si>
    <t>WR12</t>
  </si>
  <si>
    <t>WR13</t>
  </si>
  <si>
    <t>SEA</t>
  </si>
  <si>
    <t>RB17</t>
  </si>
  <si>
    <t>WR14</t>
  </si>
  <si>
    <t>NYJ</t>
  </si>
  <si>
    <t>RB18</t>
  </si>
  <si>
    <t>LAR</t>
  </si>
  <si>
    <t>WR15</t>
  </si>
  <si>
    <t>TE3</t>
  </si>
  <si>
    <t>HOU</t>
  </si>
  <si>
    <t>RB19</t>
  </si>
  <si>
    <t>WR16</t>
  </si>
  <si>
    <t>DEN</t>
  </si>
  <si>
    <t>RB20</t>
  </si>
  <si>
    <t>TE4</t>
  </si>
  <si>
    <t>WR17</t>
  </si>
  <si>
    <t>WR18</t>
  </si>
  <si>
    <t>RB21</t>
  </si>
  <si>
    <t>WR19</t>
  </si>
  <si>
    <t>IND</t>
  </si>
  <si>
    <t>RB22</t>
  </si>
  <si>
    <t>WR20</t>
  </si>
  <si>
    <t>BUF</t>
  </si>
  <si>
    <t>RB23</t>
  </si>
  <si>
    <t>WR21</t>
  </si>
  <si>
    <t>WR22</t>
  </si>
  <si>
    <t>QB3</t>
  </si>
  <si>
    <t>WR23</t>
  </si>
  <si>
    <t>QB4</t>
  </si>
  <si>
    <t>TE5</t>
  </si>
  <si>
    <t>MIA</t>
  </si>
  <si>
    <t>WR24</t>
  </si>
  <si>
    <t>WR25</t>
  </si>
  <si>
    <t>QB5</t>
  </si>
  <si>
    <t>QB6</t>
  </si>
  <si>
    <t>RB24</t>
  </si>
  <si>
    <t>WR26</t>
  </si>
  <si>
    <t>RB25</t>
  </si>
  <si>
    <t>WAS</t>
  </si>
  <si>
    <t>WR27</t>
  </si>
  <si>
    <t>RB26</t>
  </si>
  <si>
    <t>RB27</t>
  </si>
  <si>
    <t>RB28</t>
  </si>
  <si>
    <t>RB29</t>
  </si>
  <si>
    <t>WR28</t>
  </si>
  <si>
    <t>WR29</t>
  </si>
  <si>
    <t>TE6</t>
  </si>
  <si>
    <t>WR30</t>
  </si>
  <si>
    <t>WR31</t>
  </si>
  <si>
    <t>NE</t>
  </si>
  <si>
    <t>WR32</t>
  </si>
  <si>
    <t>WR33</t>
  </si>
  <si>
    <t>RB30</t>
  </si>
  <si>
    <t>WR34</t>
  </si>
  <si>
    <t>TE7</t>
  </si>
  <si>
    <t>TE8</t>
  </si>
  <si>
    <t>QB7</t>
  </si>
  <si>
    <t>TE9</t>
  </si>
  <si>
    <t>RB31</t>
  </si>
  <si>
    <t>QB8</t>
  </si>
  <si>
    <t>QB9</t>
  </si>
  <si>
    <t>WR35</t>
  </si>
  <si>
    <t>QB10</t>
  </si>
  <si>
    <t>WR36</t>
  </si>
  <si>
    <t>RB32</t>
  </si>
  <si>
    <t>WR37</t>
  </si>
  <si>
    <t>RB33</t>
  </si>
  <si>
    <t>RB34</t>
  </si>
  <si>
    <t>RB35</t>
  </si>
  <si>
    <t>QB11</t>
  </si>
  <si>
    <t>QB12</t>
  </si>
  <si>
    <t>WR38</t>
  </si>
  <si>
    <t>RB36</t>
  </si>
  <si>
    <t>TE10</t>
  </si>
  <si>
    <t>RB37</t>
  </si>
  <si>
    <t>WR39</t>
  </si>
  <si>
    <t>WR40</t>
  </si>
  <si>
    <t>WR41</t>
  </si>
  <si>
    <t>WR42</t>
  </si>
  <si>
    <t>RB38</t>
  </si>
  <si>
    <t>TE11</t>
  </si>
  <si>
    <t>DST1</t>
  </si>
  <si>
    <t>QB13</t>
  </si>
  <si>
    <t>RB39</t>
  </si>
  <si>
    <t>WR43</t>
  </si>
  <si>
    <t>RB40</t>
  </si>
  <si>
    <t>TE12</t>
  </si>
  <si>
    <t>TE13</t>
  </si>
  <si>
    <t>WR44</t>
  </si>
  <si>
    <t>WR45</t>
  </si>
  <si>
    <t>WR46</t>
  </si>
  <si>
    <t>WR47</t>
  </si>
  <si>
    <t>RB41</t>
  </si>
  <si>
    <t>DST2</t>
  </si>
  <si>
    <t>WR48</t>
  </si>
  <si>
    <t>RB42</t>
  </si>
  <si>
    <t>RB43</t>
  </si>
  <si>
    <t>RB44</t>
  </si>
  <si>
    <t>DST3</t>
  </si>
  <si>
    <t>QB14</t>
  </si>
  <si>
    <t>RB45</t>
  </si>
  <si>
    <t>WR49</t>
  </si>
  <si>
    <t>TE14</t>
  </si>
  <si>
    <t>TE15</t>
  </si>
  <si>
    <t>DST4</t>
  </si>
  <si>
    <t>WR50</t>
  </si>
  <si>
    <t>RB46</t>
  </si>
  <si>
    <t>WR51</t>
  </si>
  <si>
    <t>WR52</t>
  </si>
  <si>
    <t>QB15</t>
  </si>
  <si>
    <t>K1</t>
  </si>
  <si>
    <t>K2</t>
  </si>
  <si>
    <t>RB47</t>
  </si>
  <si>
    <t>WR53</t>
  </si>
  <si>
    <t>WR54</t>
  </si>
  <si>
    <t>QB16</t>
  </si>
  <si>
    <t>QB17</t>
  </si>
  <si>
    <t>QB18</t>
  </si>
  <si>
    <t>RB48</t>
  </si>
  <si>
    <t>RB49</t>
  </si>
  <si>
    <t>WR55</t>
  </si>
  <si>
    <t>TE16</t>
  </si>
  <si>
    <t>DST5</t>
  </si>
  <si>
    <t>RB50</t>
  </si>
  <si>
    <t>TE17</t>
  </si>
  <si>
    <t>K3</t>
  </si>
  <si>
    <t>QB19</t>
  </si>
  <si>
    <t>RB51</t>
  </si>
  <si>
    <t>WR56</t>
  </si>
  <si>
    <t>TE18</t>
  </si>
  <si>
    <t>DST6</t>
  </si>
  <si>
    <t>TE19</t>
  </si>
  <si>
    <t>QB20</t>
  </si>
  <si>
    <t>WR57</t>
  </si>
  <si>
    <t>WR58</t>
  </si>
  <si>
    <t>WR59</t>
  </si>
  <si>
    <t>K4</t>
  </si>
  <si>
    <t>RB52</t>
  </si>
  <si>
    <t>QB21</t>
  </si>
  <si>
    <t>TE20</t>
  </si>
  <si>
    <t>WR60</t>
  </si>
  <si>
    <t>DST7</t>
  </si>
  <si>
    <t>TE21</t>
  </si>
  <si>
    <t>RB53</t>
  </si>
  <si>
    <t>WR61</t>
  </si>
  <si>
    <t>RB54</t>
  </si>
  <si>
    <t>DST8</t>
  </si>
  <si>
    <t>WR62</t>
  </si>
  <si>
    <t>QB22</t>
  </si>
  <si>
    <t>K5</t>
  </si>
  <si>
    <t>K6</t>
  </si>
  <si>
    <t>QB23</t>
  </si>
  <si>
    <t>WR63</t>
  </si>
  <si>
    <t>QB24</t>
  </si>
  <si>
    <t>DST9</t>
  </si>
  <si>
    <t>QB25</t>
  </si>
  <si>
    <t>WR64</t>
  </si>
  <si>
    <t>DST10</t>
  </si>
  <si>
    <t>WR65</t>
  </si>
  <si>
    <t>QB26</t>
  </si>
  <si>
    <t>DST11</t>
  </si>
  <si>
    <t>K7</t>
  </si>
  <si>
    <t>Antonio Brown</t>
  </si>
  <si>
    <t>WR66</t>
  </si>
  <si>
    <t>K8</t>
  </si>
  <si>
    <t>DST12</t>
  </si>
  <si>
    <t>RB55</t>
  </si>
  <si>
    <t>DST13</t>
  </si>
  <si>
    <t>TE22</t>
  </si>
  <si>
    <t>QB27</t>
  </si>
  <si>
    <t>TE23</t>
  </si>
  <si>
    <t>WR67</t>
  </si>
  <si>
    <t>WR68</t>
  </si>
  <si>
    <t>DST14</t>
  </si>
  <si>
    <t>QB28</t>
  </si>
  <si>
    <t>TE24</t>
  </si>
  <si>
    <t>DST15</t>
  </si>
  <si>
    <t>WR69</t>
  </si>
  <si>
    <t>DST16</t>
  </si>
  <si>
    <t>RB56</t>
  </si>
  <si>
    <t>TE25</t>
  </si>
  <si>
    <t>DST17</t>
  </si>
  <si>
    <t>WR70</t>
  </si>
  <si>
    <t>K9</t>
  </si>
  <si>
    <t>K10</t>
  </si>
  <si>
    <t>K11</t>
  </si>
  <si>
    <t>K12</t>
  </si>
  <si>
    <t>Devonta Freeman</t>
  </si>
  <si>
    <t>RB57</t>
  </si>
  <si>
    <t>K13</t>
  </si>
  <si>
    <t>K14</t>
  </si>
  <si>
    <t>RB58</t>
  </si>
  <si>
    <t>TE26</t>
  </si>
  <si>
    <t>WR71</t>
  </si>
  <si>
    <t>RB59</t>
  </si>
  <si>
    <t>RB60</t>
  </si>
  <si>
    <t>WR72</t>
  </si>
  <si>
    <t>K15</t>
  </si>
  <si>
    <t>DST18</t>
  </si>
  <si>
    <t>K16</t>
  </si>
  <si>
    <t>WR73</t>
  </si>
  <si>
    <t>DST19</t>
  </si>
  <si>
    <t>TE27</t>
  </si>
  <si>
    <t>TE28</t>
  </si>
  <si>
    <t>DST20</t>
  </si>
  <si>
    <t>Tua Tagovailoa</t>
  </si>
  <si>
    <t>QB29</t>
  </si>
  <si>
    <t>K17</t>
  </si>
  <si>
    <t>TE29</t>
  </si>
  <si>
    <t>RB61</t>
  </si>
  <si>
    <t>RB62</t>
  </si>
  <si>
    <t>DST21</t>
  </si>
  <si>
    <t>RB63</t>
  </si>
  <si>
    <t>Justin Rohrwasser</t>
  </si>
  <si>
    <t>K18</t>
  </si>
  <si>
    <t>DST22</t>
  </si>
  <si>
    <t>RB64</t>
  </si>
  <si>
    <t>WR74</t>
  </si>
  <si>
    <t>WR75</t>
  </si>
  <si>
    <t>RB65</t>
  </si>
  <si>
    <t>WR76</t>
  </si>
  <si>
    <t>RB66</t>
  </si>
  <si>
    <t>RB67</t>
  </si>
  <si>
    <t>RB68</t>
  </si>
  <si>
    <t>WR77</t>
  </si>
  <si>
    <t>DST23</t>
  </si>
  <si>
    <t>RB69</t>
  </si>
  <si>
    <t>WR78</t>
  </si>
  <si>
    <t>QB30</t>
  </si>
  <si>
    <t>TE30</t>
  </si>
  <si>
    <t>RB70</t>
  </si>
  <si>
    <t>TE31</t>
  </si>
  <si>
    <t>WR79</t>
  </si>
  <si>
    <t>Mitch Trubisky</t>
  </si>
  <si>
    <t>QB31</t>
  </si>
  <si>
    <t>WR80</t>
  </si>
  <si>
    <t>RB71</t>
  </si>
  <si>
    <t>K19</t>
  </si>
  <si>
    <t>WR81</t>
  </si>
  <si>
    <t>RB72</t>
  </si>
  <si>
    <t>RB73</t>
  </si>
  <si>
    <t>Jalen Hurts</t>
  </si>
  <si>
    <t>QB32</t>
  </si>
  <si>
    <t>RB74</t>
  </si>
  <si>
    <t>RB75</t>
  </si>
  <si>
    <t>QB33</t>
  </si>
  <si>
    <t>QB34</t>
  </si>
  <si>
    <t>DST24</t>
  </si>
  <si>
    <t>TE32</t>
  </si>
  <si>
    <t>WR82</t>
  </si>
  <si>
    <t>RB76</t>
  </si>
  <si>
    <t>RB77</t>
  </si>
  <si>
    <t>K20</t>
  </si>
  <si>
    <t>TE33</t>
  </si>
  <si>
    <t>DST25</t>
  </si>
  <si>
    <t>K21</t>
  </si>
  <si>
    <t>Stephen Gostkowski</t>
  </si>
  <si>
    <t>K22</t>
  </si>
  <si>
    <t>DST26</t>
  </si>
  <si>
    <t>K23</t>
  </si>
  <si>
    <t>TE34</t>
  </si>
  <si>
    <t>WR83</t>
  </si>
  <si>
    <t>TE35</t>
  </si>
  <si>
    <t>Darwin Thompson</t>
  </si>
  <si>
    <t>RB78</t>
  </si>
  <si>
    <t>WR84</t>
  </si>
  <si>
    <t>Peyton Barber</t>
  </si>
  <si>
    <t>RB79</t>
  </si>
  <si>
    <t>QB35</t>
  </si>
  <si>
    <t>RB80</t>
  </si>
  <si>
    <t>WR85</t>
  </si>
  <si>
    <t>TE36</t>
  </si>
  <si>
    <t>K24</t>
  </si>
  <si>
    <t>K25</t>
  </si>
  <si>
    <t>Josh Gordon</t>
  </si>
  <si>
    <t>WR86</t>
  </si>
  <si>
    <t>DST27</t>
  </si>
  <si>
    <t>Justice Hill</t>
  </si>
  <si>
    <t>RB81</t>
  </si>
  <si>
    <t>Taysom Hill</t>
  </si>
  <si>
    <t>QB36</t>
  </si>
  <si>
    <t>DST28</t>
  </si>
  <si>
    <t>QB37</t>
  </si>
  <si>
    <t>WR87</t>
  </si>
  <si>
    <t>K26</t>
  </si>
  <si>
    <t>Jason Witten</t>
  </si>
  <si>
    <t>TE37</t>
  </si>
  <si>
    <t>WR88</t>
  </si>
  <si>
    <t>Tyler Bass</t>
  </si>
  <si>
    <t>K27</t>
  </si>
  <si>
    <t>Colin Kaepernick</t>
  </si>
  <si>
    <t>QB38</t>
  </si>
  <si>
    <t>DST29</t>
  </si>
  <si>
    <t>RB82</t>
  </si>
  <si>
    <t>DST30</t>
  </si>
  <si>
    <t>RB83</t>
  </si>
  <si>
    <t>DST31</t>
  </si>
  <si>
    <t>Nathan Peterman</t>
  </si>
  <si>
    <t>QB39</t>
  </si>
  <si>
    <t>K28</t>
  </si>
  <si>
    <t>TE38</t>
  </si>
  <si>
    <t>WR89</t>
  </si>
  <si>
    <t>Mike Davis</t>
  </si>
  <si>
    <t>RB84</t>
  </si>
  <si>
    <t>QB40</t>
  </si>
  <si>
    <t>Darrel Williams</t>
  </si>
  <si>
    <t>RB85</t>
  </si>
  <si>
    <t>WR90</t>
  </si>
  <si>
    <t>Brian Hill</t>
  </si>
  <si>
    <t>RB86</t>
  </si>
  <si>
    <t>Christian Wade</t>
  </si>
  <si>
    <t>RB87</t>
  </si>
  <si>
    <t>Tyree Jackson</t>
  </si>
  <si>
    <t>QB41</t>
  </si>
  <si>
    <t>TE39</t>
  </si>
  <si>
    <t>Marshawn Lynch</t>
  </si>
  <si>
    <t>RB88</t>
  </si>
  <si>
    <t>Mark Sanchez</t>
  </si>
  <si>
    <t>QB42</t>
  </si>
  <si>
    <t>Adam Vinatieri</t>
  </si>
  <si>
    <t>K29</t>
  </si>
  <si>
    <t>K30</t>
  </si>
  <si>
    <t>Andrew Luck</t>
  </si>
  <si>
    <t>QB43</t>
  </si>
  <si>
    <t>WR91</t>
  </si>
  <si>
    <t>K31</t>
  </si>
  <si>
    <t>K32</t>
  </si>
  <si>
    <t>Robert Griffin</t>
  </si>
  <si>
    <t>QB44</t>
  </si>
  <si>
    <t>Derrius Guice</t>
  </si>
  <si>
    <t>RB89</t>
  </si>
  <si>
    <t>WR92</t>
  </si>
  <si>
    <t>Cody Parkey</t>
  </si>
  <si>
    <t>K33</t>
  </si>
  <si>
    <t>Jonathan Hilliman</t>
  </si>
  <si>
    <t>RB90</t>
  </si>
  <si>
    <t>Jake Butt</t>
  </si>
  <si>
    <t>TE40</t>
  </si>
  <si>
    <t>DST32</t>
  </si>
  <si>
    <t>Bradley Sowell</t>
  </si>
  <si>
    <t>OL1</t>
  </si>
  <si>
    <t>Auden Tate</t>
  </si>
  <si>
    <t>WR93</t>
  </si>
  <si>
    <t>Sam Bradford</t>
  </si>
  <si>
    <t>QB45</t>
  </si>
  <si>
    <t>Ryan Succop</t>
  </si>
  <si>
    <t>K34</t>
  </si>
  <si>
    <t>Mike Thomas</t>
  </si>
  <si>
    <t>WR94</t>
  </si>
  <si>
    <t>TE41</t>
  </si>
  <si>
    <t>Carson Meier</t>
  </si>
  <si>
    <t>TE42</t>
  </si>
  <si>
    <t>WR95</t>
  </si>
  <si>
    <t>Davion Davis</t>
  </si>
  <si>
    <t>WR96</t>
  </si>
  <si>
    <t>Sebastian Janikowski</t>
  </si>
  <si>
    <t>K35</t>
  </si>
  <si>
    <t>RB91</t>
  </si>
  <si>
    <t>QB46</t>
  </si>
  <si>
    <t>Jordan Love</t>
  </si>
  <si>
    <t>QB47</t>
  </si>
  <si>
    <t>Tyre Brady</t>
  </si>
  <si>
    <t>WR97</t>
  </si>
  <si>
    <t>Kai Forbath</t>
  </si>
  <si>
    <t>K36</t>
  </si>
  <si>
    <t>Jazz Ferguson</t>
  </si>
  <si>
    <t>WR98</t>
  </si>
  <si>
    <t>Jordan Chunn</t>
  </si>
  <si>
    <t>RB92</t>
  </si>
  <si>
    <t>WR99</t>
  </si>
  <si>
    <t>Gus Edwards</t>
  </si>
  <si>
    <t>RB93</t>
  </si>
  <si>
    <t>Thaddeus Moss</t>
  </si>
  <si>
    <t>TE43</t>
  </si>
  <si>
    <t>QB48</t>
  </si>
  <si>
    <t>Dez Bryant</t>
  </si>
  <si>
    <t>WR100</t>
  </si>
  <si>
    <t>Nick Fitzgerald</t>
  </si>
  <si>
    <t>QB49</t>
  </si>
  <si>
    <t>Brett Maher</t>
  </si>
  <si>
    <t>K37</t>
  </si>
  <si>
    <t>K38</t>
  </si>
  <si>
    <t>Austin Walter</t>
  </si>
  <si>
    <t>RB94</t>
  </si>
  <si>
    <t>C.J. Conrad</t>
  </si>
  <si>
    <t>TE44</t>
  </si>
  <si>
    <t>Mike Nugent</t>
  </si>
  <si>
    <t>K39</t>
  </si>
  <si>
    <t>Trent Taylor</t>
  </si>
  <si>
    <t>WR101</t>
  </si>
  <si>
    <t>Delanie Walker</t>
  </si>
  <si>
    <t>TE45</t>
  </si>
  <si>
    <t>K40</t>
  </si>
  <si>
    <t>WR102</t>
  </si>
  <si>
    <t>Brandon Marshall</t>
  </si>
  <si>
    <t>WR103</t>
  </si>
  <si>
    <t>Quintez Cephus</t>
  </si>
  <si>
    <t>WR104</t>
  </si>
  <si>
    <t>WR105</t>
  </si>
  <si>
    <t>Patrick Ricard</t>
  </si>
  <si>
    <t>RB95</t>
  </si>
  <si>
    <t>Jacob Hollister</t>
  </si>
  <si>
    <t>TE46</t>
  </si>
  <si>
    <t>RB96</t>
  </si>
  <si>
    <t>Derek Watt</t>
  </si>
  <si>
    <t>RB97</t>
  </si>
  <si>
    <t>K41</t>
  </si>
  <si>
    <t>K42</t>
  </si>
  <si>
    <t>Eno Benjamin</t>
  </si>
  <si>
    <t>RB98</t>
  </si>
  <si>
    <t>Jarrett Stidham</t>
  </si>
  <si>
    <t>QB50</t>
  </si>
  <si>
    <t>Khalfani Muhammad</t>
  </si>
  <si>
    <t>RB99</t>
  </si>
  <si>
    <t>WR106</t>
  </si>
  <si>
    <t>Quincy Adeboyejo</t>
  </si>
  <si>
    <t>WR107</t>
  </si>
  <si>
    <t>Alex Barnes</t>
  </si>
  <si>
    <t>RB100</t>
  </si>
  <si>
    <t>T.J. Yeldon</t>
  </si>
  <si>
    <t>RB101</t>
  </si>
  <si>
    <t>Colt McCoy</t>
  </si>
  <si>
    <t>QB51</t>
  </si>
  <si>
    <t>Nelson Agholor</t>
  </si>
  <si>
    <t>WR108</t>
  </si>
  <si>
    <t>Dalton Schultz</t>
  </si>
  <si>
    <t>TE47</t>
  </si>
  <si>
    <t>Lamical Perine</t>
  </si>
  <si>
    <t>RB102</t>
  </si>
  <si>
    <t>Matt Bryant</t>
  </si>
  <si>
    <t>K43</t>
  </si>
  <si>
    <t>Max McCaffrey</t>
  </si>
  <si>
    <t>WR109</t>
  </si>
  <si>
    <t>Jordy Nelson</t>
  </si>
  <si>
    <t>WR110</t>
  </si>
  <si>
    <t>Josh Johnson</t>
  </si>
  <si>
    <t>QB52</t>
  </si>
  <si>
    <t>Jake Fromm</t>
  </si>
  <si>
    <t>QB53</t>
  </si>
  <si>
    <t>TE48</t>
  </si>
  <si>
    <t>Donovan Peoples-Jones</t>
  </si>
  <si>
    <t>WR111</t>
  </si>
  <si>
    <t>WR112</t>
  </si>
  <si>
    <t>Matt Cassel</t>
  </si>
  <si>
    <t>QB54</t>
  </si>
  <si>
    <t>Harrison Bryant</t>
  </si>
  <si>
    <t>TE49</t>
  </si>
  <si>
    <t>LeGarrette Blount</t>
  </si>
  <si>
    <t>RB103</t>
  </si>
  <si>
    <t>Cordarrelle Patterson</t>
  </si>
  <si>
    <t>WR113</t>
  </si>
  <si>
    <t>WR114</t>
  </si>
  <si>
    <t>Cameron Brate</t>
  </si>
  <si>
    <t>TE50</t>
  </si>
  <si>
    <t>Patrick Laird</t>
  </si>
  <si>
    <t>RB104</t>
  </si>
  <si>
    <t>Caleb Sturgis</t>
  </si>
  <si>
    <t>K44</t>
  </si>
  <si>
    <t>Darnell Mooney</t>
  </si>
  <si>
    <t>WR115</t>
  </si>
  <si>
    <t>WR116</t>
  </si>
  <si>
    <t>WR117</t>
  </si>
  <si>
    <t>Marcedes Lewis</t>
  </si>
  <si>
    <t>TE51</t>
  </si>
  <si>
    <t>RB105</t>
  </si>
  <si>
    <t>Cairo Santos</t>
  </si>
  <si>
    <t>K45</t>
  </si>
  <si>
    <t>C.J. Prosise</t>
  </si>
  <si>
    <t>RB106</t>
  </si>
  <si>
    <t>QB55</t>
  </si>
  <si>
    <t>Demarcus Robinson</t>
  </si>
  <si>
    <t>WR118</t>
  </si>
  <si>
    <t>RB107</t>
  </si>
  <si>
    <t>Pharoh Cooper</t>
  </si>
  <si>
    <t>WR119</t>
  </si>
  <si>
    <t>QB56</t>
  </si>
  <si>
    <t>J.J. Arcega-Whiteside</t>
  </si>
  <si>
    <t>WR120</t>
  </si>
  <si>
    <t>Brandon LaFell</t>
  </si>
  <si>
    <t>WR121</t>
  </si>
  <si>
    <t>Dare Ogunbowale</t>
  </si>
  <si>
    <t>RB108</t>
  </si>
  <si>
    <t>Giorgio Tavecchio</t>
  </si>
  <si>
    <t>K46</t>
  </si>
  <si>
    <t>Mike Boone</t>
  </si>
  <si>
    <t>RB109</t>
  </si>
  <si>
    <t>Marcus Mariota</t>
  </si>
  <si>
    <t>QB57</t>
  </si>
  <si>
    <t>Matt Slater</t>
  </si>
  <si>
    <t>WR122</t>
  </si>
  <si>
    <t>Phil Dawson</t>
  </si>
  <si>
    <t>K47</t>
  </si>
  <si>
    <t>Tajae Sharpe</t>
  </si>
  <si>
    <t>WR123</t>
  </si>
  <si>
    <t>Chris Hogan</t>
  </si>
  <si>
    <t>WR124</t>
  </si>
  <si>
    <t>Aldrick Rosas</t>
  </si>
  <si>
    <t>K48</t>
  </si>
  <si>
    <t>Michael Crabtree</t>
  </si>
  <si>
    <t>WR125</t>
  </si>
  <si>
    <t>RB110</t>
  </si>
  <si>
    <t>Blake Bell</t>
  </si>
  <si>
    <t>TE52</t>
  </si>
  <si>
    <t>WR126</t>
  </si>
  <si>
    <t>CJ Ham</t>
  </si>
  <si>
    <t>RB111</t>
  </si>
  <si>
    <t>Tyler Kroft</t>
  </si>
  <si>
    <t>TE53</t>
  </si>
  <si>
    <t>Logan Thomas</t>
  </si>
  <si>
    <t>TE54</t>
  </si>
  <si>
    <t>Josh Hill</t>
  </si>
  <si>
    <t>TE55</t>
  </si>
  <si>
    <t>WR127</t>
  </si>
  <si>
    <t>Jamaal Charles</t>
  </si>
  <si>
    <t>RB112</t>
  </si>
  <si>
    <t>Kaden Smith</t>
  </si>
  <si>
    <t>TE56</t>
  </si>
  <si>
    <t>RB113</t>
  </si>
  <si>
    <t>Cedrick Wilson</t>
  </si>
  <si>
    <t>WR128</t>
  </si>
  <si>
    <t>Collin Johnson</t>
  </si>
  <si>
    <t>WR129</t>
  </si>
  <si>
    <t>WR130</t>
  </si>
  <si>
    <t>Anthony Sherman</t>
  </si>
  <si>
    <t>RB114</t>
  </si>
  <si>
    <t>J.J. Taylor</t>
  </si>
  <si>
    <t>RB115</t>
  </si>
  <si>
    <t>Kirk Merritt</t>
  </si>
  <si>
    <t>WR131</t>
  </si>
  <si>
    <t>Doug Martin</t>
  </si>
  <si>
    <t>RB116</t>
  </si>
  <si>
    <t>TE57</t>
  </si>
  <si>
    <t>Jauan Jennings</t>
  </si>
  <si>
    <t>WR132</t>
  </si>
  <si>
    <t>WR133</t>
  </si>
  <si>
    <t>Matthew Dayes</t>
  </si>
  <si>
    <t>RB117</t>
  </si>
  <si>
    <t>Greg Ward</t>
  </si>
  <si>
    <t>WR134</t>
  </si>
  <si>
    <t>Byron Pringle</t>
  </si>
  <si>
    <t>WR135</t>
  </si>
  <si>
    <t>J.D. McKissic</t>
  </si>
  <si>
    <t>RB118</t>
  </si>
  <si>
    <t>J.J. Jones</t>
  </si>
  <si>
    <t>WR136</t>
  </si>
  <si>
    <t>Bo Scarbrough</t>
  </si>
  <si>
    <t>RB119</t>
  </si>
  <si>
    <t>Kelvin McKnight</t>
  </si>
  <si>
    <t>WR137</t>
  </si>
  <si>
    <t>WR138</t>
  </si>
  <si>
    <t>Drew Sample</t>
  </si>
  <si>
    <t>TE58</t>
  </si>
  <si>
    <t>DaeSean Hamilton</t>
  </si>
  <si>
    <t>WR139</t>
  </si>
  <si>
    <t>Justin Watson</t>
  </si>
  <si>
    <t>WR140</t>
  </si>
  <si>
    <t>Nick Vannett</t>
  </si>
  <si>
    <t>TE59</t>
  </si>
  <si>
    <t>Elliott Fry</t>
  </si>
  <si>
    <t>K49</t>
  </si>
  <si>
    <t>Malcolm Perry</t>
  </si>
  <si>
    <t>WR141</t>
  </si>
  <si>
    <t>Jaeden Graham</t>
  </si>
  <si>
    <t>TE60</t>
  </si>
  <si>
    <t>Devine Ozigbo</t>
  </si>
  <si>
    <t>RB120</t>
  </si>
  <si>
    <t>Adam Trautman</t>
  </si>
  <si>
    <t>TE61</t>
  </si>
  <si>
    <t>RB121</t>
  </si>
  <si>
    <t>John Hightower</t>
  </si>
  <si>
    <t>WR142</t>
  </si>
  <si>
    <t>QB58</t>
  </si>
  <si>
    <t>Gunner Olszewski</t>
  </si>
  <si>
    <t>WR143</t>
  </si>
  <si>
    <t>WR144</t>
  </si>
  <si>
    <t>Elijhaa Penny</t>
  </si>
  <si>
    <t>RB122</t>
  </si>
  <si>
    <t>Riley Ridley</t>
  </si>
  <si>
    <t>WR145</t>
  </si>
  <si>
    <t>Blake Bortles</t>
  </si>
  <si>
    <t>QB59</t>
  </si>
  <si>
    <t>WR146</t>
  </si>
  <si>
    <t>Terry Godwin</t>
  </si>
  <si>
    <t>WR147</t>
  </si>
  <si>
    <t>Blaine Gabbert</t>
  </si>
  <si>
    <t>QB60</t>
  </si>
  <si>
    <t>Tommy Bohanon</t>
  </si>
  <si>
    <t>RB123</t>
  </si>
  <si>
    <t>Matt Barkley</t>
  </si>
  <si>
    <t>QB61</t>
  </si>
  <si>
    <t>RB124</t>
  </si>
  <si>
    <t>Albert Okwuegbunam</t>
  </si>
  <si>
    <t>TE62</t>
  </si>
  <si>
    <t>Zach Line</t>
  </si>
  <si>
    <t>RB125</t>
  </si>
  <si>
    <t>TE63</t>
  </si>
  <si>
    <t>TE64</t>
  </si>
  <si>
    <t>RB126</t>
  </si>
  <si>
    <t>Josh McCown</t>
  </si>
  <si>
    <t>QB62</t>
  </si>
  <si>
    <t>Isaiah McKenzie</t>
  </si>
  <si>
    <t>WR148</t>
  </si>
  <si>
    <t>WR149</t>
  </si>
  <si>
    <t>Jaydon Mickens</t>
  </si>
  <si>
    <t>WR150</t>
  </si>
  <si>
    <t>RB127</t>
  </si>
  <si>
    <t>Ventell Bryant</t>
  </si>
  <si>
    <t>WR151</t>
  </si>
  <si>
    <t>Deonte Harris</t>
  </si>
  <si>
    <t>WR152</t>
  </si>
  <si>
    <t>TE65</t>
  </si>
  <si>
    <t>TE66</t>
  </si>
  <si>
    <t>Ricky Ortiz</t>
  </si>
  <si>
    <t>RB128</t>
  </si>
  <si>
    <t>QB63</t>
  </si>
  <si>
    <t>QB64</t>
  </si>
  <si>
    <t>WR153</t>
  </si>
  <si>
    <t>RB129</t>
  </si>
  <si>
    <t>K.J. Hill</t>
  </si>
  <si>
    <t>WR154</t>
  </si>
  <si>
    <t>Devlin Hodges</t>
  </si>
  <si>
    <t>QB65</t>
  </si>
  <si>
    <t>Spencer Ware</t>
  </si>
  <si>
    <t>RB130</t>
  </si>
  <si>
    <t>Jonathan Stewart</t>
  </si>
  <si>
    <t>LB1</t>
  </si>
  <si>
    <t>QB66</t>
  </si>
  <si>
    <t>TE67</t>
  </si>
  <si>
    <t>Ray-Ray McCloud</t>
  </si>
  <si>
    <t>WR155</t>
  </si>
  <si>
    <t>Dalyn Dawkins</t>
  </si>
  <si>
    <t>RB131</t>
  </si>
  <si>
    <t>WR156</t>
  </si>
  <si>
    <t>TE68</t>
  </si>
  <si>
    <t>Dalton Keene</t>
  </si>
  <si>
    <t>DT1</t>
  </si>
  <si>
    <t>Noah Brown</t>
  </si>
  <si>
    <t>WR157</t>
  </si>
  <si>
    <t>Ryan Nall</t>
  </si>
  <si>
    <t>RB132</t>
  </si>
  <si>
    <t>Gabriel Davis</t>
  </si>
  <si>
    <t>WR158</t>
  </si>
  <si>
    <t>TE69</t>
  </si>
  <si>
    <t>Chad Williams</t>
  </si>
  <si>
    <t>WR159</t>
  </si>
  <si>
    <t>QB67</t>
  </si>
  <si>
    <t>Geno Smith</t>
  </si>
  <si>
    <t>QB68</t>
  </si>
  <si>
    <t>WR160</t>
  </si>
  <si>
    <t>Marcell Ateman</t>
  </si>
  <si>
    <t>WR161</t>
  </si>
  <si>
    <t>Andrew Beck</t>
  </si>
  <si>
    <t>TE70</t>
  </si>
  <si>
    <t>WR162</t>
  </si>
  <si>
    <t>Matt McCrane</t>
  </si>
  <si>
    <t>K50</t>
  </si>
  <si>
    <t>Jay Ajayi</t>
  </si>
  <si>
    <t>RB133</t>
  </si>
  <si>
    <t>RB134</t>
  </si>
  <si>
    <t>WR163</t>
  </si>
  <si>
    <t>QB69</t>
  </si>
  <si>
    <t>WR164</t>
  </si>
  <si>
    <t>TE71</t>
  </si>
  <si>
    <t>TE72</t>
  </si>
  <si>
    <t>Josh Adams</t>
  </si>
  <si>
    <t>RB135</t>
  </si>
  <si>
    <t>James Develin</t>
  </si>
  <si>
    <t>RB136</t>
  </si>
  <si>
    <t>RB137</t>
  </si>
  <si>
    <t>WR165</t>
  </si>
  <si>
    <t>Isaiah Crowell</t>
  </si>
  <si>
    <t>RB138</t>
  </si>
  <si>
    <t>WR166</t>
  </si>
  <si>
    <t>WR167</t>
  </si>
  <si>
    <t>WR168</t>
  </si>
  <si>
    <t>WR169</t>
  </si>
  <si>
    <t>WR170</t>
  </si>
  <si>
    <t>RB139</t>
  </si>
  <si>
    <t>Dontrell Hilliard</t>
  </si>
  <si>
    <t>RB140</t>
  </si>
  <si>
    <t>TE73</t>
  </si>
  <si>
    <t>Ed Dickson</t>
  </si>
  <si>
    <t>TE74</t>
  </si>
  <si>
    <t>Brandon Weeden</t>
  </si>
  <si>
    <t>QB70</t>
  </si>
  <si>
    <t>RB141</t>
  </si>
  <si>
    <t>Joshua Dobbs</t>
  </si>
  <si>
    <t>QB71</t>
  </si>
  <si>
    <t>TE75</t>
  </si>
  <si>
    <t>WR171</t>
  </si>
  <si>
    <t>TE76</t>
  </si>
  <si>
    <t>TE77</t>
  </si>
  <si>
    <t>Khadarel Hodge</t>
  </si>
  <si>
    <t>WR172</t>
  </si>
  <si>
    <t>Devante Mays</t>
  </si>
  <si>
    <t>RB142</t>
  </si>
  <si>
    <t>RB143</t>
  </si>
  <si>
    <t>WR173</t>
  </si>
  <si>
    <t>RB144</t>
  </si>
  <si>
    <t>TE78</t>
  </si>
  <si>
    <t>TE79</t>
  </si>
  <si>
    <t>TE80</t>
  </si>
  <si>
    <t>RB145</t>
  </si>
  <si>
    <t>WR174</t>
  </si>
  <si>
    <t>Deontay Burnett</t>
  </si>
  <si>
    <t>WR175</t>
  </si>
  <si>
    <t>WR176</t>
  </si>
  <si>
    <t>RB146</t>
  </si>
  <si>
    <t>WR177</t>
  </si>
  <si>
    <t>Marcus Murphy</t>
  </si>
  <si>
    <t>RB147</t>
  </si>
  <si>
    <t>Tavon Austin</t>
  </si>
  <si>
    <t>WR178</t>
  </si>
  <si>
    <t>WR179</t>
  </si>
  <si>
    <t>Alfred Morris</t>
  </si>
  <si>
    <t>RB148</t>
  </si>
  <si>
    <t>De'Lance Turner</t>
  </si>
  <si>
    <t>RB149</t>
  </si>
  <si>
    <t>RB150</t>
  </si>
  <si>
    <t>WR180</t>
  </si>
  <si>
    <t>RB151</t>
  </si>
  <si>
    <t>RB152</t>
  </si>
  <si>
    <t>RB153</t>
  </si>
  <si>
    <t>Devin Smith</t>
  </si>
  <si>
    <t>WR181</t>
  </si>
  <si>
    <t>WR182</t>
  </si>
  <si>
    <t>RB154</t>
  </si>
  <si>
    <t>Tim Patrick</t>
  </si>
  <si>
    <t>RB155</t>
  </si>
  <si>
    <t>TE81</t>
  </si>
  <si>
    <t>Taiwan Jones</t>
  </si>
  <si>
    <t>RB156</t>
  </si>
  <si>
    <t>TE82</t>
  </si>
  <si>
    <t>RB157</t>
  </si>
  <si>
    <t>RB158</t>
  </si>
  <si>
    <t>Josiah Deguara</t>
  </si>
  <si>
    <t>Kapri Bibbs</t>
  </si>
  <si>
    <t>Brycen Hopkins</t>
  </si>
  <si>
    <t>Chandler Cox</t>
  </si>
  <si>
    <t>Robert Kelley</t>
  </si>
  <si>
    <t>John Kelly</t>
  </si>
  <si>
    <t>QB72</t>
  </si>
  <si>
    <t>Chad Beebe</t>
  </si>
  <si>
    <t>Ameer Abdullah</t>
  </si>
  <si>
    <t>Trace McSorley</t>
  </si>
  <si>
    <t>QB73</t>
  </si>
  <si>
    <t>Brock Osweiler</t>
  </si>
  <si>
    <t>QB74</t>
  </si>
  <si>
    <t>Ben DiNucci</t>
  </si>
  <si>
    <t>QB75</t>
  </si>
  <si>
    <t>Devontae Booker</t>
  </si>
  <si>
    <t>Jacquizz Rodgers</t>
  </si>
  <si>
    <t>QB76</t>
  </si>
  <si>
    <t>QB77</t>
  </si>
  <si>
    <t>QB78</t>
  </si>
  <si>
    <t>Ryan Izzo</t>
  </si>
  <si>
    <t>Elijah Holyfield</t>
  </si>
  <si>
    <t>Javon Leake</t>
  </si>
  <si>
    <t>Brian Hoyer</t>
  </si>
  <si>
    <t>QB79</t>
  </si>
  <si>
    <t>DeAndrew White</t>
  </si>
  <si>
    <t>QB80</t>
  </si>
  <si>
    <t>Theo Riddick</t>
  </si>
  <si>
    <t>JaMycal Hasty</t>
  </si>
  <si>
    <t>Aldrick Robinson</t>
  </si>
  <si>
    <t>Patrick DiMarco</t>
  </si>
  <si>
    <t>Mack Hollins</t>
  </si>
  <si>
    <t>Wendell Smallwood</t>
  </si>
  <si>
    <t>QB81</t>
  </si>
  <si>
    <t>Damion Willis</t>
  </si>
  <si>
    <t>Deon Yelder</t>
  </si>
  <si>
    <t>Tyler Conklin</t>
  </si>
  <si>
    <t>Demetrius Harris</t>
  </si>
  <si>
    <t>Darrius Shepherd</t>
  </si>
  <si>
    <t>Travis Homer</t>
  </si>
  <si>
    <t>QB82</t>
  </si>
  <si>
    <t>C.J. Beathard</t>
  </si>
  <si>
    <t>QB83</t>
  </si>
  <si>
    <t>Quez Watkins</t>
  </si>
  <si>
    <t>QB84</t>
  </si>
  <si>
    <t>QB85</t>
  </si>
  <si>
    <t>Dante Pettis</t>
  </si>
  <si>
    <t>Gary Jennings Jr.</t>
  </si>
  <si>
    <t>Matt Schaub</t>
  </si>
  <si>
    <t>QB86</t>
  </si>
  <si>
    <t>Andy Janovich</t>
  </si>
  <si>
    <t>QB87</t>
  </si>
  <si>
    <t>Chad Henne</t>
  </si>
  <si>
    <t>QB88</t>
  </si>
  <si>
    <t>Zach Gentry</t>
  </si>
  <si>
    <t>Durham Smythe</t>
  </si>
  <si>
    <t>Ryan Finley</t>
  </si>
  <si>
    <t>QB89</t>
  </si>
  <si>
    <t>Ricky Seals-Jones</t>
  </si>
  <si>
    <t>QB90</t>
  </si>
  <si>
    <t>Lil'Jordan Humphrey</t>
  </si>
  <si>
    <t>DT2</t>
  </si>
  <si>
    <t>Garrett Dickerson</t>
  </si>
  <si>
    <t>QB91</t>
  </si>
  <si>
    <t>Michael Floyd</t>
  </si>
  <si>
    <t>Easton Stick</t>
  </si>
  <si>
    <t>Will Hastings</t>
  </si>
  <si>
    <t>David Blough</t>
  </si>
  <si>
    <t>Nate Stanley</t>
  </si>
  <si>
    <t>Cooper Rush</t>
  </si>
  <si>
    <t>Maxx Williams</t>
  </si>
  <si>
    <t>Richard Rodgers</t>
  </si>
  <si>
    <t>Cody Core</t>
  </si>
  <si>
    <t>Darius Anderson</t>
  </si>
  <si>
    <t>John Ursua</t>
  </si>
  <si>
    <t>Luke Willson</t>
  </si>
  <si>
    <t>Levine Toilolo</t>
  </si>
  <si>
    <t>Temarrick Hemingway</t>
  </si>
  <si>
    <t>Matt Moore</t>
  </si>
  <si>
    <t>Josh Rosen</t>
  </si>
  <si>
    <t>Zay Jones</t>
  </si>
  <si>
    <t>Michael Burton</t>
  </si>
  <si>
    <t>Cole McDonald</t>
  </si>
  <si>
    <t>Trevor Siemian</t>
  </si>
  <si>
    <t>DeShone Kizer</t>
  </si>
  <si>
    <t>Clayton Thorson</t>
  </si>
  <si>
    <t>Chandler Catanzaro</t>
  </si>
  <si>
    <t>K51</t>
  </si>
  <si>
    <t>Sean Mannion</t>
  </si>
  <si>
    <t>Khari Blasingame</t>
  </si>
  <si>
    <t>Ryan Switzer</t>
  </si>
  <si>
    <t>DeAndre Carter</t>
  </si>
  <si>
    <t>KeeSean Johnson</t>
  </si>
  <si>
    <t>Tyler Ervin</t>
  </si>
  <si>
    <t>Isaac Nauta</t>
  </si>
  <si>
    <t>Nick Mullens</t>
  </si>
  <si>
    <t>Trey Edmunds</t>
  </si>
  <si>
    <t>Phillip Walker</t>
  </si>
  <si>
    <t>Gehrig Dieter</t>
  </si>
  <si>
    <t>Hakeem Butler</t>
  </si>
  <si>
    <t>Nick Bellore</t>
  </si>
  <si>
    <t>LB2</t>
  </si>
  <si>
    <t>Kalen Ballage</t>
  </si>
  <si>
    <t>Damion Ratley</t>
  </si>
  <si>
    <t>Brandon Allen</t>
  </si>
  <si>
    <t>Braxton Berrios</t>
  </si>
  <si>
    <t>Anthony Johnson</t>
  </si>
  <si>
    <t>Tim Boyle</t>
  </si>
  <si>
    <t>Derek Anderson</t>
  </si>
  <si>
    <t>Paxton Lynch</t>
  </si>
  <si>
    <t>Roosevelt Nix</t>
  </si>
  <si>
    <t>Dontrelle Inman</t>
  </si>
  <si>
    <t>Corey Clement</t>
  </si>
  <si>
    <t>Ty Montgomery</t>
  </si>
  <si>
    <t>DeeJay Dallas</t>
  </si>
  <si>
    <t>Team Name</t>
  </si>
  <si>
    <t>CODE</t>
  </si>
  <si>
    <t>Justin Herbert/Tyrod Taylor</t>
  </si>
  <si>
    <t>MFL</t>
  </si>
  <si>
    <t>Team Abbr</t>
  </si>
  <si>
    <t>Abbr</t>
  </si>
  <si>
    <t>Rk</t>
  </si>
  <si>
    <t>ES</t>
  </si>
  <si>
    <t>FS</t>
  </si>
  <si>
    <t>AB</t>
  </si>
  <si>
    <r>
      <rPr>
        <b/>
        <sz val="11"/>
        <color rgb="FFFF0000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 ES is the team's early season schedule rank, FS is the full season schedule rank, AB is an estimate of the defense's raw ability.</t>
    </r>
  </si>
  <si>
    <t>Yahoo</t>
  </si>
  <si>
    <t>Taylor / Herbert</t>
  </si>
  <si>
    <t>Fitzpatrick / Tagovailoa</t>
  </si>
  <si>
    <t>Paul Richardson</t>
  </si>
  <si>
    <t>Greg Zuerlein</t>
  </si>
  <si>
    <t>SportsDataStuff.com Fantasy Football Draft Kit</t>
  </si>
  <si>
    <r>
      <rPr>
        <b/>
        <sz val="11"/>
        <color rgb="FFFF0000"/>
        <rFont val="Calibri"/>
        <family val="2"/>
        <scheme val="minor"/>
      </rPr>
      <t xml:space="preserve">Directions
</t>
    </r>
    <r>
      <rPr>
        <b/>
        <sz val="11"/>
        <color theme="1"/>
        <rFont val="Calibri"/>
        <family val="2"/>
        <scheme val="minor"/>
      </rPr>
      <t xml:space="preserve"> 1. Modify the point values below for your league's settings to adjust the projections for each player.
2. Modify the number of players at each position to adjust </t>
    </r>
    <r>
      <rPr>
        <b/>
        <sz val="11"/>
        <color theme="9" tint="-0.249977111117893"/>
        <rFont val="Calibri"/>
        <family val="2"/>
        <scheme val="minor"/>
      </rPr>
      <t xml:space="preserve">VORP &amp; VOSP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9" tint="-0.249977111117893"/>
        <rFont val="Calibri"/>
        <family val="2"/>
        <scheme val="minor"/>
      </rPr>
      <t>VORP</t>
    </r>
    <r>
      <rPr>
        <b/>
        <sz val="11"/>
        <color theme="1"/>
        <rFont val="Calibri"/>
        <family val="2"/>
        <scheme val="minor"/>
      </rPr>
      <t xml:space="preserve"> is Value Over Replacement Player and will give you an idea of the value a player has relative to the expected waiver wire player at his position.
</t>
    </r>
    <r>
      <rPr>
        <b/>
        <sz val="11"/>
        <color theme="9" tint="-0.249977111117893"/>
        <rFont val="Calibri"/>
        <family val="2"/>
        <scheme val="minor"/>
      </rPr>
      <t>VOSP</t>
    </r>
    <r>
      <rPr>
        <b/>
        <sz val="11"/>
        <color theme="1"/>
        <rFont val="Calibri"/>
        <family val="2"/>
        <scheme val="minor"/>
      </rPr>
      <t xml:space="preserve"> is Value Over Starting Player and will give you an idea of the value a player has relative to the worst starting quality player for that position.
Results are on the "</t>
    </r>
    <r>
      <rPr>
        <b/>
        <sz val="11"/>
        <color rgb="FF0070C0"/>
        <rFont val="Calibri"/>
        <family val="2"/>
        <scheme val="minor"/>
      </rPr>
      <t>Draft Sheet</t>
    </r>
    <r>
      <rPr>
        <b/>
        <sz val="11"/>
        <color theme="1"/>
        <rFont val="Calibri"/>
        <family val="2"/>
        <scheme val="minor"/>
      </rPr>
      <t>" tab. The results should auto-sort themselves if you enabled the macros.
Player projections can be modified on the data tabs.</t>
    </r>
  </si>
  <si>
    <t>Artavis Pierce</t>
  </si>
  <si>
    <t>Lirim Hajrullahu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</si>
</sst>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0" fontId="0" fillId="0" borderId="0" xfId="0" applyNumberFormat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7" fillId="0" borderId="0" xfId="0" applyFont="1" applyFill="1"/>
    <xf numFmtId="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Fill="1"/>
    <xf numFmtId="164" fontId="1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164" fontId="1" fillId="0" borderId="0" xfId="0" applyNumberFormat="1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164" fontId="0" fillId="3" borderId="0" xfId="0" applyNumberFormat="1" applyFill="1"/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0" fillId="4" borderId="8" xfId="0" applyFill="1" applyBorder="1"/>
    <xf numFmtId="0" fontId="0" fillId="4" borderId="6" xfId="0" applyFill="1" applyBorder="1"/>
    <xf numFmtId="0" fontId="1" fillId="2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E9089-9A58-4C90-A8AE-ADAE9974E135}">
  <sheetPr codeName="Sheet1">
    <tabColor rgb="FF00B050"/>
  </sheetPr>
  <dimension ref="A1:Q30"/>
  <sheetViews>
    <sheetView tabSelected="1" workbookViewId="0">
      <selection activeCell="K21" sqref="K21"/>
    </sheetView>
  </sheetViews>
  <sheetFormatPr defaultRowHeight="15" x14ac:dyDescent="0.25"/>
  <cols>
    <col min="1" max="2" width="6.5703125" customWidth="1"/>
    <col min="3" max="3" width="13.7109375" bestFit="1" customWidth="1"/>
    <col min="4" max="4" width="9.28515625" bestFit="1" customWidth="1"/>
    <col min="5" max="5" width="6.5703125" customWidth="1"/>
    <col min="6" max="6" width="16.85546875" bestFit="1" customWidth="1"/>
    <col min="7" max="8" width="6.5703125" bestFit="1" customWidth="1"/>
    <col min="9" max="9" width="13.28515625" bestFit="1" customWidth="1"/>
    <col min="10" max="11" width="6.5703125" bestFit="1" customWidth="1"/>
    <col min="12" max="12" width="8.5703125" bestFit="1" customWidth="1"/>
    <col min="13" max="13" width="6.5703125" bestFit="1" customWidth="1"/>
    <col min="14" max="17" width="6.5703125" customWidth="1"/>
  </cols>
  <sheetData>
    <row r="1" spans="1:17" ht="15" customHeight="1" x14ac:dyDescent="0.25">
      <c r="A1" s="27" t="s">
        <v>1370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5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5" customHeight="1" x14ac:dyDescent="0.25">
      <c r="A3" s="33" t="s">
        <v>1371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7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3" spans="1:17" x14ac:dyDescent="0.25">
      <c r="C13" s="39" t="s">
        <v>379</v>
      </c>
      <c r="D13" s="40"/>
      <c r="E13" s="1"/>
      <c r="F13" s="39" t="s">
        <v>390</v>
      </c>
      <c r="G13" s="40"/>
      <c r="H13" s="1"/>
      <c r="I13" s="39" t="s">
        <v>391</v>
      </c>
      <c r="J13" s="40"/>
      <c r="K13" s="1"/>
      <c r="L13" s="39" t="s">
        <v>388</v>
      </c>
      <c r="M13" s="40"/>
    </row>
    <row r="14" spans="1:17" x14ac:dyDescent="0.25">
      <c r="C14" s="41" t="s">
        <v>380</v>
      </c>
      <c r="D14" s="42" t="s">
        <v>381</v>
      </c>
      <c r="E14" s="1"/>
      <c r="F14" s="41" t="s">
        <v>380</v>
      </c>
      <c r="G14" s="42" t="s">
        <v>381</v>
      </c>
      <c r="H14" s="1"/>
      <c r="I14" s="41" t="s">
        <v>380</v>
      </c>
      <c r="J14" s="42" t="s">
        <v>381</v>
      </c>
      <c r="K14" s="1"/>
      <c r="L14" s="41" t="s">
        <v>380</v>
      </c>
      <c r="M14" s="42" t="s">
        <v>381</v>
      </c>
    </row>
    <row r="15" spans="1:17" x14ac:dyDescent="0.25">
      <c r="C15" s="43" t="s">
        <v>301</v>
      </c>
      <c r="D15" s="44">
        <v>0.04</v>
      </c>
      <c r="F15" s="43" t="s">
        <v>384</v>
      </c>
      <c r="G15" s="44">
        <v>0.1</v>
      </c>
      <c r="I15" s="43" t="s">
        <v>386</v>
      </c>
      <c r="J15" s="44">
        <v>0.1</v>
      </c>
      <c r="L15" s="41" t="s">
        <v>3</v>
      </c>
      <c r="M15" s="45">
        <v>-2</v>
      </c>
    </row>
    <row r="16" spans="1:17" x14ac:dyDescent="0.25">
      <c r="C16" s="43" t="s">
        <v>382</v>
      </c>
      <c r="D16" s="44">
        <v>4</v>
      </c>
      <c r="F16" s="41" t="s">
        <v>385</v>
      </c>
      <c r="G16" s="45">
        <v>6</v>
      </c>
      <c r="I16" s="43" t="s">
        <v>387</v>
      </c>
      <c r="J16" s="44">
        <v>6</v>
      </c>
    </row>
    <row r="17" spans="3:10" x14ac:dyDescent="0.25">
      <c r="C17" s="41" t="s">
        <v>383</v>
      </c>
      <c r="D17" s="45">
        <v>-2</v>
      </c>
      <c r="I17" s="41" t="s">
        <v>389</v>
      </c>
      <c r="J17" s="45">
        <v>1</v>
      </c>
    </row>
    <row r="20" spans="3:10" x14ac:dyDescent="0.25">
      <c r="C20" s="39" t="s">
        <v>392</v>
      </c>
      <c r="D20" s="40"/>
      <c r="F20" s="46" t="s">
        <v>437</v>
      </c>
      <c r="G20" s="11"/>
    </row>
    <row r="21" spans="3:10" x14ac:dyDescent="0.25">
      <c r="C21" s="41" t="s">
        <v>2</v>
      </c>
      <c r="D21" s="42" t="s">
        <v>393</v>
      </c>
      <c r="F21" s="47">
        <v>12</v>
      </c>
    </row>
    <row r="22" spans="3:10" x14ac:dyDescent="0.25">
      <c r="C22" s="43" t="s">
        <v>0</v>
      </c>
      <c r="D22" s="44">
        <v>1</v>
      </c>
    </row>
    <row r="23" spans="3:10" x14ac:dyDescent="0.25">
      <c r="C23" s="43" t="s">
        <v>8</v>
      </c>
      <c r="D23" s="44">
        <v>2</v>
      </c>
    </row>
    <row r="24" spans="3:10" x14ac:dyDescent="0.25">
      <c r="C24" s="43" t="s">
        <v>5</v>
      </c>
      <c r="D24" s="44">
        <v>2</v>
      </c>
    </row>
    <row r="25" spans="3:10" x14ac:dyDescent="0.25">
      <c r="C25" s="43" t="s">
        <v>13</v>
      </c>
      <c r="D25" s="44">
        <v>1</v>
      </c>
    </row>
    <row r="26" spans="3:10" x14ac:dyDescent="0.25">
      <c r="C26" s="43" t="s">
        <v>395</v>
      </c>
      <c r="D26" s="44">
        <v>1</v>
      </c>
    </row>
    <row r="27" spans="3:10" x14ac:dyDescent="0.25">
      <c r="C27" s="43" t="s">
        <v>394</v>
      </c>
      <c r="D27" s="44">
        <v>1</v>
      </c>
    </row>
    <row r="28" spans="3:10" x14ac:dyDescent="0.25">
      <c r="C28" s="43" t="s">
        <v>396</v>
      </c>
      <c r="D28" s="44">
        <v>0</v>
      </c>
    </row>
    <row r="29" spans="3:10" x14ac:dyDescent="0.25">
      <c r="C29" s="43" t="s">
        <v>397</v>
      </c>
      <c r="D29" s="44">
        <v>1</v>
      </c>
    </row>
    <row r="30" spans="3:10" x14ac:dyDescent="0.25">
      <c r="C30" s="41" t="s">
        <v>435</v>
      </c>
      <c r="D30" s="45">
        <v>7</v>
      </c>
    </row>
  </sheetData>
  <mergeCells count="7">
    <mergeCell ref="A1:Q2"/>
    <mergeCell ref="A3:Q11"/>
    <mergeCell ref="C13:D13"/>
    <mergeCell ref="F13:G13"/>
    <mergeCell ref="I13:J13"/>
    <mergeCell ref="L13:M13"/>
    <mergeCell ref="C20:D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39B044-553E-4191-A914-A8E91017F95D}">
          <x14:formula1>
            <xm:f>'data validation'!$A$1:$A$3</xm:f>
          </x14:formula1>
          <xm:sqref>J17</xm:sqref>
        </x14:dataValidation>
        <x14:dataValidation type="list" allowBlank="1" showInputMessage="1" showErrorMessage="1" xr:uid="{EBE3136D-C6D5-4FA1-897C-2A5D83D11AF8}">
          <x14:formula1>
            <xm:f>'data validation'!$C$1:$C$4</xm:f>
          </x14:formula1>
          <xm:sqref>F21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76B4-2415-47EC-B0CE-4B60B6F2CD89}">
  <sheetPr codeName="Sheet8"/>
  <dimension ref="A1:F33"/>
  <sheetViews>
    <sheetView workbookViewId="0">
      <selection activeCell="K31" sqref="K31"/>
    </sheetView>
  </sheetViews>
  <sheetFormatPr defaultRowHeight="15" x14ac:dyDescent="0.25"/>
  <cols>
    <col min="1" max="1" width="25" bestFit="1" customWidth="1"/>
    <col min="2" max="2" width="12" bestFit="1" customWidth="1"/>
    <col min="3" max="3" width="11" bestFit="1" customWidth="1"/>
    <col min="4" max="4" width="6.85546875" bestFit="1" customWidth="1"/>
    <col min="5" max="5" width="5.42578125" bestFit="1" customWidth="1"/>
    <col min="6" max="6" width="10.140625" bestFit="1" customWidth="1"/>
  </cols>
  <sheetData>
    <row r="1" spans="1:6" x14ac:dyDescent="0.25">
      <c r="A1" s="1" t="s">
        <v>14</v>
      </c>
      <c r="B1" s="1" t="s">
        <v>304</v>
      </c>
      <c r="C1" s="1" t="s">
        <v>305</v>
      </c>
      <c r="D1" s="1" t="s">
        <v>306</v>
      </c>
      <c r="E1" s="1" t="s">
        <v>302</v>
      </c>
      <c r="F1" s="1" t="s">
        <v>303</v>
      </c>
    </row>
    <row r="2" spans="1:6" x14ac:dyDescent="0.25">
      <c r="A2" t="s">
        <v>146</v>
      </c>
      <c r="B2">
        <v>2</v>
      </c>
      <c r="C2">
        <v>4</v>
      </c>
      <c r="D2">
        <v>3</v>
      </c>
      <c r="E2">
        <f>D2*8+C2+B2*2</f>
        <v>32</v>
      </c>
      <c r="F2">
        <f>RANK(E2,$E$2:$E$33,1)</f>
        <v>1</v>
      </c>
    </row>
    <row r="3" spans="1:6" x14ac:dyDescent="0.25">
      <c r="A3" t="s">
        <v>52</v>
      </c>
      <c r="B3">
        <v>5</v>
      </c>
      <c r="C3">
        <v>6</v>
      </c>
      <c r="D3">
        <v>2</v>
      </c>
      <c r="E3">
        <f t="shared" ref="E3:E33" si="0">D3*8+C3+B3*2</f>
        <v>32</v>
      </c>
      <c r="F3">
        <f t="shared" ref="F3:F33" si="1">RANK(E3,$E$2:$E$33,1)</f>
        <v>1</v>
      </c>
    </row>
    <row r="4" spans="1:6" x14ac:dyDescent="0.25">
      <c r="A4" t="s">
        <v>246</v>
      </c>
      <c r="B4">
        <v>3</v>
      </c>
      <c r="C4">
        <v>1</v>
      </c>
      <c r="D4">
        <v>4</v>
      </c>
      <c r="E4">
        <f t="shared" si="0"/>
        <v>39</v>
      </c>
      <c r="F4">
        <f t="shared" si="1"/>
        <v>3</v>
      </c>
    </row>
    <row r="5" spans="1:6" x14ac:dyDescent="0.25">
      <c r="A5" t="s">
        <v>286</v>
      </c>
      <c r="B5">
        <v>20</v>
      </c>
      <c r="C5">
        <v>2</v>
      </c>
      <c r="D5">
        <v>1</v>
      </c>
      <c r="E5">
        <f t="shared" si="0"/>
        <v>50</v>
      </c>
      <c r="F5">
        <f t="shared" si="1"/>
        <v>4</v>
      </c>
    </row>
    <row r="6" spans="1:6" x14ac:dyDescent="0.25">
      <c r="A6" t="s">
        <v>130</v>
      </c>
      <c r="B6">
        <v>6</v>
      </c>
      <c r="C6">
        <v>3</v>
      </c>
      <c r="D6">
        <v>5</v>
      </c>
      <c r="E6">
        <f t="shared" si="0"/>
        <v>55</v>
      </c>
      <c r="F6">
        <f t="shared" si="1"/>
        <v>5</v>
      </c>
    </row>
    <row r="7" spans="1:6" x14ac:dyDescent="0.25">
      <c r="A7" t="s">
        <v>175</v>
      </c>
      <c r="B7">
        <v>7</v>
      </c>
      <c r="C7">
        <v>10</v>
      </c>
      <c r="D7">
        <v>7</v>
      </c>
      <c r="E7">
        <f t="shared" si="0"/>
        <v>80</v>
      </c>
      <c r="F7">
        <f t="shared" si="1"/>
        <v>7</v>
      </c>
    </row>
    <row r="8" spans="1:6" x14ac:dyDescent="0.25">
      <c r="A8" t="s">
        <v>237</v>
      </c>
      <c r="B8">
        <v>4</v>
      </c>
      <c r="C8">
        <v>5</v>
      </c>
      <c r="D8">
        <v>8</v>
      </c>
      <c r="E8">
        <f t="shared" si="0"/>
        <v>77</v>
      </c>
      <c r="F8">
        <f t="shared" si="1"/>
        <v>6</v>
      </c>
    </row>
    <row r="9" spans="1:6" x14ac:dyDescent="0.25">
      <c r="A9" t="s">
        <v>211</v>
      </c>
      <c r="B9">
        <v>19</v>
      </c>
      <c r="C9">
        <v>15</v>
      </c>
      <c r="D9">
        <v>6</v>
      </c>
      <c r="E9">
        <f t="shared" si="0"/>
        <v>101</v>
      </c>
      <c r="F9">
        <f t="shared" si="1"/>
        <v>9</v>
      </c>
    </row>
    <row r="10" spans="1:6" x14ac:dyDescent="0.25">
      <c r="A10" t="s">
        <v>164</v>
      </c>
      <c r="B10">
        <v>1</v>
      </c>
      <c r="C10">
        <v>7</v>
      </c>
      <c r="D10">
        <v>11</v>
      </c>
      <c r="E10">
        <f t="shared" si="0"/>
        <v>97</v>
      </c>
      <c r="F10">
        <f t="shared" si="1"/>
        <v>8</v>
      </c>
    </row>
    <row r="11" spans="1:6" x14ac:dyDescent="0.25">
      <c r="A11" t="s">
        <v>25</v>
      </c>
      <c r="B11">
        <v>11</v>
      </c>
      <c r="C11">
        <v>22</v>
      </c>
      <c r="D11">
        <v>10</v>
      </c>
      <c r="E11">
        <f t="shared" si="0"/>
        <v>124</v>
      </c>
      <c r="F11">
        <f t="shared" si="1"/>
        <v>11</v>
      </c>
    </row>
    <row r="12" spans="1:6" x14ac:dyDescent="0.25">
      <c r="A12" t="s">
        <v>123</v>
      </c>
      <c r="B12">
        <v>23</v>
      </c>
      <c r="C12">
        <v>9</v>
      </c>
      <c r="D12">
        <v>9</v>
      </c>
      <c r="E12">
        <f t="shared" si="0"/>
        <v>127</v>
      </c>
      <c r="F12">
        <f t="shared" si="1"/>
        <v>12</v>
      </c>
    </row>
    <row r="13" spans="1:6" x14ac:dyDescent="0.25">
      <c r="A13" t="s">
        <v>115</v>
      </c>
      <c r="B13">
        <v>9</v>
      </c>
      <c r="C13">
        <v>8</v>
      </c>
      <c r="D13">
        <v>12</v>
      </c>
      <c r="E13">
        <f t="shared" si="0"/>
        <v>122</v>
      </c>
      <c r="F13">
        <f t="shared" si="1"/>
        <v>10</v>
      </c>
    </row>
    <row r="14" spans="1:6" x14ac:dyDescent="0.25">
      <c r="A14" t="s">
        <v>268</v>
      </c>
      <c r="B14">
        <v>10</v>
      </c>
      <c r="C14">
        <v>14</v>
      </c>
      <c r="D14">
        <v>13</v>
      </c>
      <c r="E14">
        <f t="shared" si="0"/>
        <v>138</v>
      </c>
      <c r="F14">
        <f t="shared" si="1"/>
        <v>13</v>
      </c>
    </row>
    <row r="15" spans="1:6" x14ac:dyDescent="0.25">
      <c r="A15" t="s">
        <v>186</v>
      </c>
      <c r="B15">
        <v>12</v>
      </c>
      <c r="C15">
        <v>23</v>
      </c>
      <c r="D15">
        <v>14</v>
      </c>
      <c r="E15">
        <f t="shared" si="0"/>
        <v>159</v>
      </c>
      <c r="F15">
        <f t="shared" si="1"/>
        <v>14</v>
      </c>
    </row>
    <row r="16" spans="1:6" x14ac:dyDescent="0.25">
      <c r="A16" t="s">
        <v>257</v>
      </c>
      <c r="B16">
        <v>14</v>
      </c>
      <c r="C16">
        <v>12</v>
      </c>
      <c r="D16">
        <v>17</v>
      </c>
      <c r="E16">
        <f t="shared" si="0"/>
        <v>176</v>
      </c>
      <c r="F16">
        <f t="shared" si="1"/>
        <v>15</v>
      </c>
    </row>
    <row r="17" spans="1:6" x14ac:dyDescent="0.25">
      <c r="A17" t="s">
        <v>15</v>
      </c>
      <c r="B17">
        <v>25</v>
      </c>
      <c r="C17">
        <v>16</v>
      </c>
      <c r="D17">
        <v>16</v>
      </c>
      <c r="E17">
        <f t="shared" si="0"/>
        <v>194</v>
      </c>
      <c r="F17">
        <f t="shared" si="1"/>
        <v>16</v>
      </c>
    </row>
    <row r="18" spans="1:6" x14ac:dyDescent="0.25">
      <c r="A18" t="s">
        <v>81</v>
      </c>
      <c r="B18">
        <v>31</v>
      </c>
      <c r="C18">
        <v>24</v>
      </c>
      <c r="D18">
        <v>15</v>
      </c>
      <c r="E18">
        <f t="shared" si="0"/>
        <v>206</v>
      </c>
      <c r="F18">
        <f t="shared" si="1"/>
        <v>17</v>
      </c>
    </row>
    <row r="19" spans="1:6" x14ac:dyDescent="0.25">
      <c r="A19" t="s">
        <v>70</v>
      </c>
      <c r="B19">
        <v>17</v>
      </c>
      <c r="C19">
        <v>21</v>
      </c>
      <c r="D19">
        <v>20</v>
      </c>
      <c r="E19">
        <f t="shared" si="0"/>
        <v>215</v>
      </c>
      <c r="F19">
        <f t="shared" si="1"/>
        <v>18</v>
      </c>
    </row>
    <row r="20" spans="1:6" x14ac:dyDescent="0.25">
      <c r="A20" t="s">
        <v>201</v>
      </c>
      <c r="B20">
        <v>26</v>
      </c>
      <c r="C20">
        <v>26</v>
      </c>
      <c r="D20">
        <v>18</v>
      </c>
      <c r="E20">
        <f t="shared" si="0"/>
        <v>222</v>
      </c>
      <c r="F20">
        <f t="shared" si="1"/>
        <v>19</v>
      </c>
    </row>
    <row r="21" spans="1:6" x14ac:dyDescent="0.25">
      <c r="A21" t="s">
        <v>137</v>
      </c>
      <c r="B21">
        <v>27</v>
      </c>
      <c r="C21">
        <v>18</v>
      </c>
      <c r="D21">
        <v>19</v>
      </c>
      <c r="E21">
        <f t="shared" si="0"/>
        <v>224</v>
      </c>
      <c r="F21">
        <f t="shared" si="1"/>
        <v>20</v>
      </c>
    </row>
    <row r="22" spans="1:6" x14ac:dyDescent="0.25">
      <c r="A22" t="s">
        <v>277</v>
      </c>
      <c r="B22">
        <v>13</v>
      </c>
      <c r="C22">
        <v>20</v>
      </c>
      <c r="D22">
        <v>24</v>
      </c>
      <c r="E22">
        <f t="shared" si="0"/>
        <v>238</v>
      </c>
      <c r="F22">
        <f t="shared" si="1"/>
        <v>22</v>
      </c>
    </row>
    <row r="23" spans="1:6" x14ac:dyDescent="0.25">
      <c r="A23" t="s">
        <v>34</v>
      </c>
      <c r="B23">
        <v>15</v>
      </c>
      <c r="C23">
        <v>13</v>
      </c>
      <c r="D23">
        <v>25</v>
      </c>
      <c r="E23">
        <f t="shared" si="0"/>
        <v>243</v>
      </c>
      <c r="F23">
        <f t="shared" si="1"/>
        <v>23</v>
      </c>
    </row>
    <row r="24" spans="1:6" x14ac:dyDescent="0.25">
      <c r="A24" t="s">
        <v>90</v>
      </c>
      <c r="B24">
        <v>29</v>
      </c>
      <c r="C24">
        <v>11</v>
      </c>
      <c r="D24">
        <v>21</v>
      </c>
      <c r="E24">
        <f t="shared" si="0"/>
        <v>237</v>
      </c>
      <c r="F24">
        <f t="shared" si="1"/>
        <v>21</v>
      </c>
    </row>
    <row r="25" spans="1:6" x14ac:dyDescent="0.25">
      <c r="A25" t="s">
        <v>193</v>
      </c>
      <c r="B25">
        <v>22</v>
      </c>
      <c r="C25">
        <v>30</v>
      </c>
      <c r="D25">
        <v>22</v>
      </c>
      <c r="E25">
        <f t="shared" si="0"/>
        <v>250</v>
      </c>
      <c r="F25">
        <f t="shared" si="1"/>
        <v>25</v>
      </c>
    </row>
    <row r="26" spans="1:6" x14ac:dyDescent="0.25">
      <c r="A26" t="s">
        <v>16</v>
      </c>
      <c r="B26">
        <v>21</v>
      </c>
      <c r="C26">
        <v>31</v>
      </c>
      <c r="D26">
        <v>23</v>
      </c>
      <c r="E26">
        <f t="shared" si="0"/>
        <v>257</v>
      </c>
      <c r="F26">
        <f t="shared" si="1"/>
        <v>26</v>
      </c>
    </row>
    <row r="27" spans="1:6" x14ac:dyDescent="0.25">
      <c r="A27" t="s">
        <v>62</v>
      </c>
      <c r="B27">
        <v>8</v>
      </c>
      <c r="C27">
        <v>17</v>
      </c>
      <c r="D27">
        <v>27</v>
      </c>
      <c r="E27">
        <f t="shared" si="0"/>
        <v>249</v>
      </c>
      <c r="F27">
        <f t="shared" si="1"/>
        <v>24</v>
      </c>
    </row>
    <row r="28" spans="1:6" x14ac:dyDescent="0.25">
      <c r="A28" t="s">
        <v>156</v>
      </c>
      <c r="B28">
        <v>24</v>
      </c>
      <c r="C28">
        <v>25</v>
      </c>
      <c r="D28">
        <v>26</v>
      </c>
      <c r="E28">
        <f t="shared" si="0"/>
        <v>281</v>
      </c>
      <c r="F28">
        <f t="shared" si="1"/>
        <v>27</v>
      </c>
    </row>
    <row r="29" spans="1:6" x14ac:dyDescent="0.25">
      <c r="A29" t="s">
        <v>229</v>
      </c>
      <c r="B29">
        <v>16</v>
      </c>
      <c r="C29">
        <v>27</v>
      </c>
      <c r="D29">
        <v>29</v>
      </c>
      <c r="E29">
        <f t="shared" si="0"/>
        <v>291</v>
      </c>
      <c r="F29">
        <f t="shared" si="1"/>
        <v>28</v>
      </c>
    </row>
    <row r="30" spans="1:6" x14ac:dyDescent="0.25">
      <c r="A30" t="s">
        <v>99</v>
      </c>
      <c r="B30">
        <v>30</v>
      </c>
      <c r="C30">
        <v>29</v>
      </c>
      <c r="D30">
        <v>28</v>
      </c>
      <c r="E30">
        <f t="shared" si="0"/>
        <v>313</v>
      </c>
      <c r="F30">
        <f t="shared" si="1"/>
        <v>29</v>
      </c>
    </row>
    <row r="31" spans="1:6" x14ac:dyDescent="0.25">
      <c r="A31" t="s">
        <v>220</v>
      </c>
      <c r="B31">
        <v>18</v>
      </c>
      <c r="C31">
        <v>32</v>
      </c>
      <c r="D31">
        <v>31</v>
      </c>
      <c r="E31">
        <f t="shared" si="0"/>
        <v>316</v>
      </c>
      <c r="F31">
        <f t="shared" si="1"/>
        <v>30</v>
      </c>
    </row>
    <row r="32" spans="1:6" x14ac:dyDescent="0.25">
      <c r="A32" t="s">
        <v>107</v>
      </c>
      <c r="B32">
        <v>32</v>
      </c>
      <c r="C32">
        <v>28</v>
      </c>
      <c r="D32">
        <v>30</v>
      </c>
      <c r="E32">
        <f t="shared" si="0"/>
        <v>332</v>
      </c>
      <c r="F32">
        <f t="shared" si="1"/>
        <v>32</v>
      </c>
    </row>
    <row r="33" spans="1:6" x14ac:dyDescent="0.25">
      <c r="A33" t="s">
        <v>44</v>
      </c>
      <c r="B33">
        <v>28</v>
      </c>
      <c r="C33">
        <v>19</v>
      </c>
      <c r="D33">
        <v>32</v>
      </c>
      <c r="E33">
        <f t="shared" si="0"/>
        <v>331</v>
      </c>
      <c r="F33">
        <f t="shared" si="1"/>
        <v>31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EF03-726D-451B-AFB2-9BD77D8154F4}">
  <sheetPr codeName="Sheet9"/>
  <dimension ref="A1:K1003"/>
  <sheetViews>
    <sheetView workbookViewId="0">
      <selection sqref="A1:K1048576"/>
    </sheetView>
  </sheetViews>
  <sheetFormatPr defaultRowHeight="15" x14ac:dyDescent="0.25"/>
  <cols>
    <col min="1" max="1" width="29.28515625" bestFit="1" customWidth="1"/>
    <col min="2" max="2" width="5.28515625" bestFit="1" customWidth="1"/>
    <col min="3" max="3" width="25.7109375" bestFit="1" customWidth="1"/>
    <col min="4" max="4" width="7" bestFit="1" customWidth="1"/>
    <col min="5" max="5" width="25" bestFit="1" customWidth="1"/>
    <col min="6" max="6" width="4.28515625" bestFit="1" customWidth="1"/>
    <col min="7" max="7" width="7" bestFit="1" customWidth="1"/>
    <col min="8" max="8" width="5.5703125" bestFit="1" customWidth="1"/>
    <col min="9" max="9" width="8.7109375" bestFit="1" customWidth="1"/>
    <col min="10" max="10" width="7.5703125" bestFit="1" customWidth="1"/>
    <col min="11" max="11" width="8.140625" bestFit="1" customWidth="1"/>
  </cols>
  <sheetData>
    <row r="1" spans="1:11" x14ac:dyDescent="0.25">
      <c r="A1" t="s">
        <v>1355</v>
      </c>
      <c r="B1" t="s">
        <v>454</v>
      </c>
      <c r="C1" t="s">
        <v>456</v>
      </c>
      <c r="D1" t="s">
        <v>14</v>
      </c>
      <c r="E1" t="s">
        <v>1354</v>
      </c>
      <c r="F1" t="s">
        <v>457</v>
      </c>
      <c r="G1" t="s">
        <v>458</v>
      </c>
      <c r="H1" t="s">
        <v>459</v>
      </c>
      <c r="I1" t="s">
        <v>460</v>
      </c>
      <c r="J1" t="s">
        <v>461</v>
      </c>
      <c r="K1" t="s">
        <v>462</v>
      </c>
    </row>
    <row r="2" spans="1:11" x14ac:dyDescent="0.25">
      <c r="A2" t="str">
        <f>_xlfn.CONCAT(D2,C2)</f>
        <v>CARChristian McCaffrey</v>
      </c>
      <c r="B2">
        <v>1</v>
      </c>
      <c r="C2" t="s">
        <v>160</v>
      </c>
      <c r="D2" t="s">
        <v>463</v>
      </c>
      <c r="E2" t="str">
        <f>VLOOKUP(D2,'team abbr lookup'!A:B,2,FALSE)</f>
        <v>Carolina Panthers</v>
      </c>
      <c r="F2">
        <v>13</v>
      </c>
      <c r="G2" t="s">
        <v>411</v>
      </c>
      <c r="H2">
        <v>1</v>
      </c>
      <c r="I2">
        <v>1</v>
      </c>
      <c r="J2">
        <v>1</v>
      </c>
      <c r="K2" s="2">
        <f t="shared" ref="K2:K65" si="0">AVERAGE(H2:J2)</f>
        <v>1</v>
      </c>
    </row>
    <row r="3" spans="1:11" x14ac:dyDescent="0.25">
      <c r="A3" t="str">
        <f t="shared" ref="A3:A66" si="1">_xlfn.CONCAT(D3,C3)</f>
        <v>NYGSaquon Barkley</v>
      </c>
      <c r="B3">
        <v>2</v>
      </c>
      <c r="C3" t="s">
        <v>103</v>
      </c>
      <c r="D3" t="s">
        <v>464</v>
      </c>
      <c r="E3" t="str">
        <f>VLOOKUP(D3,'team abbr lookup'!A:B,2,FALSE)</f>
        <v>New York Giants</v>
      </c>
      <c r="F3">
        <v>11</v>
      </c>
      <c r="G3" t="s">
        <v>412</v>
      </c>
      <c r="H3">
        <v>2</v>
      </c>
      <c r="I3">
        <v>2</v>
      </c>
      <c r="J3">
        <v>2</v>
      </c>
      <c r="K3" s="2">
        <f t="shared" si="0"/>
        <v>2</v>
      </c>
    </row>
    <row r="4" spans="1:11" x14ac:dyDescent="0.25">
      <c r="A4" t="str">
        <f t="shared" si="1"/>
        <v>DALEzekiel Elliott</v>
      </c>
      <c r="B4">
        <v>3</v>
      </c>
      <c r="C4" t="s">
        <v>141</v>
      </c>
      <c r="D4" t="s">
        <v>465</v>
      </c>
      <c r="E4" t="str">
        <f>VLOOKUP(D4,'team abbr lookup'!A:B,2,FALSE)</f>
        <v>Dallas Cowboys</v>
      </c>
      <c r="F4">
        <v>10</v>
      </c>
      <c r="G4" t="s">
        <v>440</v>
      </c>
      <c r="H4">
        <v>3</v>
      </c>
      <c r="I4">
        <v>3</v>
      </c>
      <c r="J4">
        <v>4</v>
      </c>
      <c r="K4" s="2">
        <f t="shared" si="0"/>
        <v>3.3333333333333335</v>
      </c>
    </row>
    <row r="5" spans="1:11" x14ac:dyDescent="0.25">
      <c r="A5" t="str">
        <f t="shared" si="1"/>
        <v>NOMichael Thomas</v>
      </c>
      <c r="B5">
        <v>4</v>
      </c>
      <c r="C5" t="s">
        <v>26</v>
      </c>
      <c r="D5" t="s">
        <v>466</v>
      </c>
      <c r="E5" t="str">
        <f>VLOOKUP(D5,'team abbr lookup'!A:B,2,FALSE)</f>
        <v>New Orleans Saints</v>
      </c>
      <c r="F5">
        <v>6</v>
      </c>
      <c r="G5" t="s">
        <v>400</v>
      </c>
      <c r="H5">
        <v>6</v>
      </c>
      <c r="I5">
        <v>5</v>
      </c>
      <c r="J5">
        <v>3</v>
      </c>
      <c r="K5" s="2">
        <f t="shared" si="0"/>
        <v>4.666666666666667</v>
      </c>
    </row>
    <row r="6" spans="1:11" x14ac:dyDescent="0.25">
      <c r="A6" t="str">
        <f t="shared" si="1"/>
        <v>MINDalvin Cook</v>
      </c>
      <c r="B6">
        <v>5</v>
      </c>
      <c r="C6" t="s">
        <v>215</v>
      </c>
      <c r="D6" t="s">
        <v>467</v>
      </c>
      <c r="E6" t="str">
        <f>VLOOKUP(D6,'team abbr lookup'!A:B,2,FALSE)</f>
        <v>Minnesota Vikings</v>
      </c>
      <c r="F6">
        <v>7</v>
      </c>
      <c r="G6" t="s">
        <v>445</v>
      </c>
      <c r="H6">
        <v>4</v>
      </c>
      <c r="I6">
        <v>4</v>
      </c>
      <c r="J6">
        <v>6</v>
      </c>
      <c r="K6" s="2">
        <f t="shared" si="0"/>
        <v>4.666666666666667</v>
      </c>
    </row>
    <row r="7" spans="1:11" x14ac:dyDescent="0.25">
      <c r="A7" t="str">
        <f t="shared" si="1"/>
        <v>NOAlvin Kamara</v>
      </c>
      <c r="B7">
        <v>6</v>
      </c>
      <c r="C7" t="s">
        <v>29</v>
      </c>
      <c r="D7" t="s">
        <v>466</v>
      </c>
      <c r="E7" t="str">
        <f>VLOOKUP(D7,'team abbr lookup'!A:B,2,FALSE)</f>
        <v>New Orleans Saints</v>
      </c>
      <c r="F7">
        <v>6</v>
      </c>
      <c r="G7" t="s">
        <v>446</v>
      </c>
      <c r="H7">
        <v>5</v>
      </c>
      <c r="I7">
        <v>6</v>
      </c>
      <c r="J7">
        <v>5</v>
      </c>
      <c r="K7" s="2">
        <f t="shared" si="0"/>
        <v>5.333333333333333</v>
      </c>
    </row>
    <row r="8" spans="1:11" x14ac:dyDescent="0.25">
      <c r="A8" t="str">
        <f t="shared" si="1"/>
        <v>TENDerrick Henry</v>
      </c>
      <c r="B8">
        <v>7</v>
      </c>
      <c r="C8" t="s">
        <v>241</v>
      </c>
      <c r="D8" t="s">
        <v>468</v>
      </c>
      <c r="E8" t="str">
        <f>VLOOKUP(D8,'team abbr lookup'!A:B,2,FALSE)</f>
        <v>Tennessee Titans</v>
      </c>
      <c r="F8">
        <v>7</v>
      </c>
      <c r="G8" t="s">
        <v>469</v>
      </c>
      <c r="H8">
        <v>7</v>
      </c>
      <c r="I8">
        <v>7</v>
      </c>
      <c r="J8">
        <v>8</v>
      </c>
      <c r="K8" s="2">
        <f t="shared" si="0"/>
        <v>7.333333333333333</v>
      </c>
    </row>
    <row r="9" spans="1:11" x14ac:dyDescent="0.25">
      <c r="A9" t="str">
        <f t="shared" si="1"/>
        <v>GBDavante Adams</v>
      </c>
      <c r="B9">
        <v>8</v>
      </c>
      <c r="C9" t="s">
        <v>202</v>
      </c>
      <c r="D9" t="s">
        <v>470</v>
      </c>
      <c r="E9" t="str">
        <f>VLOOKUP(D9,'team abbr lookup'!A:B,2,FALSE)</f>
        <v>Green Bay Packers</v>
      </c>
      <c r="F9">
        <v>5</v>
      </c>
      <c r="G9" t="s">
        <v>401</v>
      </c>
      <c r="H9">
        <v>15</v>
      </c>
      <c r="I9">
        <v>12</v>
      </c>
      <c r="J9">
        <v>7</v>
      </c>
      <c r="K9" s="2">
        <f t="shared" si="0"/>
        <v>11.333333333333334</v>
      </c>
    </row>
    <row r="10" spans="1:11" x14ac:dyDescent="0.25">
      <c r="A10" t="str">
        <f t="shared" si="1"/>
        <v>ARIDeAndre Hopkins</v>
      </c>
      <c r="B10">
        <v>9</v>
      </c>
      <c r="C10" t="s">
        <v>221</v>
      </c>
      <c r="D10" t="s">
        <v>471</v>
      </c>
      <c r="E10" t="str">
        <f>VLOOKUP(D10,'team abbr lookup'!A:B,2,FALSE)</f>
        <v>Arizona Cardinals</v>
      </c>
      <c r="F10">
        <v>8</v>
      </c>
      <c r="G10" t="s">
        <v>402</v>
      </c>
      <c r="H10">
        <v>12</v>
      </c>
      <c r="I10">
        <v>15</v>
      </c>
      <c r="J10">
        <v>9</v>
      </c>
      <c r="K10" s="2">
        <f t="shared" si="0"/>
        <v>12</v>
      </c>
    </row>
    <row r="11" spans="1:11" x14ac:dyDescent="0.25">
      <c r="A11" t="str">
        <f t="shared" si="1"/>
        <v>PHIMiles Sanders</v>
      </c>
      <c r="B11">
        <v>10</v>
      </c>
      <c r="C11" t="s">
        <v>272</v>
      </c>
      <c r="D11" t="s">
        <v>475</v>
      </c>
      <c r="E11" t="str">
        <f>VLOOKUP(D11,'team abbr lookup'!A:B,2,FALSE)</f>
        <v>Philadelphia Eagles</v>
      </c>
      <c r="F11">
        <v>9</v>
      </c>
      <c r="G11" t="s">
        <v>474</v>
      </c>
      <c r="H11">
        <v>10</v>
      </c>
      <c r="I11">
        <v>9</v>
      </c>
      <c r="J11">
        <v>20</v>
      </c>
      <c r="K11" s="2">
        <f t="shared" si="0"/>
        <v>13</v>
      </c>
    </row>
    <row r="12" spans="1:11" x14ac:dyDescent="0.25">
      <c r="A12" t="str">
        <f t="shared" si="1"/>
        <v>CLENick Chubb</v>
      </c>
      <c r="B12">
        <v>11</v>
      </c>
      <c r="C12" t="s">
        <v>280</v>
      </c>
      <c r="D12" t="s">
        <v>473</v>
      </c>
      <c r="E12" t="str">
        <f>VLOOKUP(D12,'team abbr lookup'!A:B,2,FALSE)</f>
        <v>Cleveland Browns</v>
      </c>
      <c r="F12">
        <v>9</v>
      </c>
      <c r="G12" t="s">
        <v>476</v>
      </c>
      <c r="H12">
        <v>9</v>
      </c>
      <c r="I12">
        <v>17</v>
      </c>
      <c r="J12">
        <v>16</v>
      </c>
      <c r="K12" s="2">
        <f t="shared" si="0"/>
        <v>14</v>
      </c>
    </row>
    <row r="13" spans="1:11" x14ac:dyDescent="0.25">
      <c r="A13" t="str">
        <f t="shared" si="1"/>
        <v>LVJosh Jacobs</v>
      </c>
      <c r="B13">
        <v>12</v>
      </c>
      <c r="C13" t="s">
        <v>111</v>
      </c>
      <c r="D13" t="s">
        <v>484</v>
      </c>
      <c r="E13" t="str">
        <f>VLOOKUP(D13,'team abbr lookup'!A:B,2,FALSE)</f>
        <v>Las Vegas Raiders</v>
      </c>
      <c r="F13">
        <v>6</v>
      </c>
      <c r="G13" t="s">
        <v>479</v>
      </c>
      <c r="H13">
        <v>11</v>
      </c>
      <c r="I13">
        <v>14</v>
      </c>
      <c r="J13">
        <v>19</v>
      </c>
      <c r="K13" s="2">
        <f t="shared" si="0"/>
        <v>14.666666666666666</v>
      </c>
    </row>
    <row r="14" spans="1:11" x14ac:dyDescent="0.25">
      <c r="A14" t="str">
        <f t="shared" si="1"/>
        <v>CINJoe Mixon</v>
      </c>
      <c r="B14">
        <v>13</v>
      </c>
      <c r="C14" t="s">
        <v>234</v>
      </c>
      <c r="D14" t="s">
        <v>478</v>
      </c>
      <c r="E14" t="str">
        <f>VLOOKUP(D14,'team abbr lookup'!A:B,2,FALSE)</f>
        <v>Cincinnati Bengals</v>
      </c>
      <c r="F14">
        <v>9</v>
      </c>
      <c r="G14" t="s">
        <v>480</v>
      </c>
      <c r="H14">
        <v>25</v>
      </c>
      <c r="I14">
        <v>10</v>
      </c>
      <c r="J14">
        <v>10</v>
      </c>
      <c r="K14" s="2">
        <f t="shared" si="0"/>
        <v>15</v>
      </c>
    </row>
    <row r="15" spans="1:11" x14ac:dyDescent="0.25">
      <c r="A15" t="str">
        <f t="shared" si="1"/>
        <v>LACAustin Ekeler</v>
      </c>
      <c r="B15">
        <v>14</v>
      </c>
      <c r="C15" t="s">
        <v>94</v>
      </c>
      <c r="D15" t="s">
        <v>481</v>
      </c>
      <c r="E15" t="str">
        <f>VLOOKUP(D15,'team abbr lookup'!A:B,2,FALSE)</f>
        <v>Los Angeles Chargers</v>
      </c>
      <c r="F15">
        <v>10</v>
      </c>
      <c r="G15" t="s">
        <v>482</v>
      </c>
      <c r="H15">
        <v>21</v>
      </c>
      <c r="I15">
        <v>11</v>
      </c>
      <c r="J15">
        <v>13</v>
      </c>
      <c r="K15" s="2">
        <f t="shared" si="0"/>
        <v>15</v>
      </c>
    </row>
    <row r="16" spans="1:11" x14ac:dyDescent="0.25">
      <c r="A16" t="str">
        <f t="shared" si="1"/>
        <v>KCTyreek Hill</v>
      </c>
      <c r="B16">
        <v>15</v>
      </c>
      <c r="C16" t="s">
        <v>124</v>
      </c>
      <c r="D16" t="s">
        <v>472</v>
      </c>
      <c r="E16" t="str">
        <f>VLOOKUP(D16,'team abbr lookup'!A:B,2,FALSE)</f>
        <v>Kansas City Chiefs</v>
      </c>
      <c r="F16">
        <v>10</v>
      </c>
      <c r="G16" t="s">
        <v>450</v>
      </c>
      <c r="H16">
        <v>17</v>
      </c>
      <c r="I16">
        <v>16</v>
      </c>
      <c r="J16">
        <v>12</v>
      </c>
      <c r="K16" s="2">
        <f t="shared" si="0"/>
        <v>15</v>
      </c>
    </row>
    <row r="17" spans="1:11" x14ac:dyDescent="0.25">
      <c r="A17" t="str">
        <f t="shared" si="1"/>
        <v>ARIKenyan Drake</v>
      </c>
      <c r="B17">
        <v>16</v>
      </c>
      <c r="C17" t="s">
        <v>225</v>
      </c>
      <c r="D17" t="s">
        <v>471</v>
      </c>
      <c r="E17" t="str">
        <f>VLOOKUP(D17,'team abbr lookup'!A:B,2,FALSE)</f>
        <v>Arizona Cardinals</v>
      </c>
      <c r="F17">
        <v>8</v>
      </c>
      <c r="G17" t="s">
        <v>483</v>
      </c>
      <c r="H17">
        <v>16</v>
      </c>
      <c r="I17">
        <v>13</v>
      </c>
      <c r="J17">
        <v>17</v>
      </c>
      <c r="K17" s="2">
        <f t="shared" si="0"/>
        <v>15.333333333333334</v>
      </c>
    </row>
    <row r="18" spans="1:11" x14ac:dyDescent="0.25">
      <c r="A18" t="str">
        <f t="shared" si="1"/>
        <v>KCClyde Edwards-Helaire</v>
      </c>
      <c r="B18">
        <v>17</v>
      </c>
      <c r="C18" t="s">
        <v>127</v>
      </c>
      <c r="D18" t="s">
        <v>472</v>
      </c>
      <c r="E18" t="str">
        <f>VLOOKUP(D18,'team abbr lookup'!A:B,2,FALSE)</f>
        <v>Kansas City Chiefs</v>
      </c>
      <c r="F18">
        <v>10</v>
      </c>
      <c r="G18" t="s">
        <v>485</v>
      </c>
      <c r="H18">
        <v>8</v>
      </c>
      <c r="I18">
        <v>8</v>
      </c>
      <c r="J18">
        <v>32</v>
      </c>
      <c r="K18" s="2">
        <f t="shared" si="0"/>
        <v>16</v>
      </c>
    </row>
    <row r="19" spans="1:11" x14ac:dyDescent="0.25">
      <c r="A19" t="str">
        <f t="shared" si="1"/>
        <v>ATLJulio Jones</v>
      </c>
      <c r="B19">
        <v>18</v>
      </c>
      <c r="C19" t="s">
        <v>194</v>
      </c>
      <c r="D19" t="s">
        <v>477</v>
      </c>
      <c r="E19" t="str">
        <f>VLOOKUP(D19,'team abbr lookup'!A:B,2,FALSE)</f>
        <v>Atlanta Falcons</v>
      </c>
      <c r="F19">
        <v>10</v>
      </c>
      <c r="G19" t="s">
        <v>451</v>
      </c>
      <c r="H19">
        <v>18</v>
      </c>
      <c r="I19">
        <v>20</v>
      </c>
      <c r="J19">
        <v>11</v>
      </c>
      <c r="K19" s="2">
        <f t="shared" si="0"/>
        <v>16.333333333333332</v>
      </c>
    </row>
    <row r="20" spans="1:11" x14ac:dyDescent="0.25">
      <c r="A20" t="str">
        <f t="shared" si="1"/>
        <v>GBAaron Jones</v>
      </c>
      <c r="B20">
        <v>19</v>
      </c>
      <c r="C20" t="s">
        <v>207</v>
      </c>
      <c r="D20" t="s">
        <v>470</v>
      </c>
      <c r="E20" t="str">
        <f>VLOOKUP(D20,'team abbr lookup'!A:B,2,FALSE)</f>
        <v>Green Bay Packers</v>
      </c>
      <c r="F20">
        <v>5</v>
      </c>
      <c r="G20" t="s">
        <v>486</v>
      </c>
      <c r="H20">
        <v>14</v>
      </c>
      <c r="I20">
        <v>18</v>
      </c>
      <c r="J20">
        <v>21</v>
      </c>
      <c r="K20" s="2">
        <f t="shared" si="0"/>
        <v>17.666666666666668</v>
      </c>
    </row>
    <row r="21" spans="1:11" x14ac:dyDescent="0.25">
      <c r="A21" t="str">
        <f t="shared" si="1"/>
        <v>KCTravis Kelce</v>
      </c>
      <c r="B21">
        <v>20</v>
      </c>
      <c r="C21" t="s">
        <v>129</v>
      </c>
      <c r="D21" t="s">
        <v>472</v>
      </c>
      <c r="E21" t="str">
        <f>VLOOKUP(D21,'team abbr lookup'!A:B,2,FALSE)</f>
        <v>Kansas City Chiefs</v>
      </c>
      <c r="F21">
        <v>10</v>
      </c>
      <c r="G21" t="s">
        <v>356</v>
      </c>
      <c r="H21">
        <v>20</v>
      </c>
      <c r="I21">
        <v>19</v>
      </c>
      <c r="J21">
        <v>15</v>
      </c>
      <c r="K21" s="2">
        <f t="shared" si="0"/>
        <v>18</v>
      </c>
    </row>
    <row r="22" spans="1:11" x14ac:dyDescent="0.25">
      <c r="A22" t="str">
        <f t="shared" si="1"/>
        <v>TBChris Godwin</v>
      </c>
      <c r="B22">
        <v>21</v>
      </c>
      <c r="C22" t="s">
        <v>187</v>
      </c>
      <c r="D22" t="s">
        <v>487</v>
      </c>
      <c r="E22" t="str">
        <f>VLOOKUP(D22,'team abbr lookup'!A:B,2,FALSE)</f>
        <v>Tampa Bay Buccaneers</v>
      </c>
      <c r="F22">
        <v>13</v>
      </c>
      <c r="G22" t="s">
        <v>452</v>
      </c>
      <c r="H22">
        <v>22</v>
      </c>
      <c r="I22">
        <v>22</v>
      </c>
      <c r="J22">
        <v>14</v>
      </c>
      <c r="K22" s="2">
        <f t="shared" si="0"/>
        <v>19.333333333333332</v>
      </c>
    </row>
    <row r="23" spans="1:11" x14ac:dyDescent="0.25">
      <c r="A23" t="str">
        <f t="shared" si="1"/>
        <v>KCPatrick Mahomes</v>
      </c>
      <c r="B23">
        <v>22</v>
      </c>
      <c r="C23" t="s">
        <v>128</v>
      </c>
      <c r="D23" t="s">
        <v>472</v>
      </c>
      <c r="E23" t="str">
        <f>VLOOKUP(D23,'team abbr lookup'!A:B,2,FALSE)</f>
        <v>Kansas City Chiefs</v>
      </c>
      <c r="F23">
        <v>10</v>
      </c>
      <c r="G23" t="s">
        <v>489</v>
      </c>
      <c r="H23">
        <v>13</v>
      </c>
      <c r="I23">
        <v>21</v>
      </c>
      <c r="J23">
        <v>28</v>
      </c>
      <c r="K23" s="2">
        <f t="shared" si="0"/>
        <v>20.666666666666668</v>
      </c>
    </row>
    <row r="24" spans="1:11" x14ac:dyDescent="0.25">
      <c r="A24" t="str">
        <f t="shared" si="1"/>
        <v>BALLamar Jackson</v>
      </c>
      <c r="B24">
        <v>23</v>
      </c>
      <c r="C24" t="s">
        <v>153</v>
      </c>
      <c r="D24" t="s">
        <v>488</v>
      </c>
      <c r="E24" t="str">
        <f>VLOOKUP(D24,'team abbr lookup'!A:B,2,FALSE)</f>
        <v>Baltimore Ravens</v>
      </c>
      <c r="F24">
        <v>8</v>
      </c>
      <c r="G24" t="s">
        <v>490</v>
      </c>
      <c r="H24">
        <v>19</v>
      </c>
      <c r="I24">
        <v>23</v>
      </c>
      <c r="J24">
        <v>22</v>
      </c>
      <c r="K24" s="2">
        <f t="shared" si="0"/>
        <v>21.333333333333332</v>
      </c>
    </row>
    <row r="25" spans="1:11" x14ac:dyDescent="0.25">
      <c r="A25" t="str">
        <f t="shared" si="1"/>
        <v>SFGeorge Kittle</v>
      </c>
      <c r="B25">
        <v>24</v>
      </c>
      <c r="C25" t="s">
        <v>61</v>
      </c>
      <c r="D25" t="s">
        <v>491</v>
      </c>
      <c r="E25" t="str">
        <f>VLOOKUP(D25,'team abbr lookup'!A:B,2,FALSE)</f>
        <v>San Francisco 49ers</v>
      </c>
      <c r="F25">
        <v>11</v>
      </c>
      <c r="G25" t="s">
        <v>448</v>
      </c>
      <c r="H25">
        <v>24</v>
      </c>
      <c r="I25">
        <v>24</v>
      </c>
      <c r="J25">
        <v>18</v>
      </c>
      <c r="K25" s="2">
        <f t="shared" si="0"/>
        <v>22</v>
      </c>
    </row>
    <row r="26" spans="1:11" x14ac:dyDescent="0.25">
      <c r="A26" t="str">
        <f t="shared" si="1"/>
        <v>DETKenny Golladay</v>
      </c>
      <c r="B26">
        <v>25</v>
      </c>
      <c r="C26" t="s">
        <v>63</v>
      </c>
      <c r="D26" t="s">
        <v>492</v>
      </c>
      <c r="E26" t="str">
        <f>VLOOKUP(D26,'team abbr lookup'!A:B,2,FALSE)</f>
        <v>Detroit Lions</v>
      </c>
      <c r="F26">
        <v>5</v>
      </c>
      <c r="G26" t="s">
        <v>493</v>
      </c>
      <c r="H26">
        <v>26</v>
      </c>
      <c r="I26">
        <v>26</v>
      </c>
      <c r="J26">
        <v>23</v>
      </c>
      <c r="K26" s="2">
        <f t="shared" si="0"/>
        <v>25</v>
      </c>
    </row>
    <row r="27" spans="1:11" x14ac:dyDescent="0.25">
      <c r="A27" t="str">
        <f t="shared" si="1"/>
        <v>TBMike Evans</v>
      </c>
      <c r="B27">
        <v>26</v>
      </c>
      <c r="C27" t="s">
        <v>188</v>
      </c>
      <c r="D27" t="s">
        <v>487</v>
      </c>
      <c r="E27" t="str">
        <f>VLOOKUP(D27,'team abbr lookup'!A:B,2,FALSE)</f>
        <v>Tampa Bay Buccaneers</v>
      </c>
      <c r="F27">
        <v>13</v>
      </c>
      <c r="G27" t="s">
        <v>494</v>
      </c>
      <c r="H27">
        <v>23</v>
      </c>
      <c r="I27">
        <v>29</v>
      </c>
      <c r="J27">
        <v>24</v>
      </c>
      <c r="K27" s="2">
        <f t="shared" si="0"/>
        <v>25.333333333333332</v>
      </c>
    </row>
    <row r="28" spans="1:11" x14ac:dyDescent="0.25">
      <c r="A28" t="str">
        <f t="shared" si="1"/>
        <v>CLEOdell Beckham Jr.</v>
      </c>
      <c r="B28">
        <v>27</v>
      </c>
      <c r="C28" t="s">
        <v>405</v>
      </c>
      <c r="D28" t="s">
        <v>473</v>
      </c>
      <c r="E28" t="str">
        <f>VLOOKUP(D28,'team abbr lookup'!A:B,2,FALSE)</f>
        <v>Cleveland Browns</v>
      </c>
      <c r="F28">
        <v>9</v>
      </c>
      <c r="G28" t="s">
        <v>497</v>
      </c>
      <c r="H28">
        <v>33</v>
      </c>
      <c r="I28">
        <v>31</v>
      </c>
      <c r="J28">
        <v>26</v>
      </c>
      <c r="K28" s="2">
        <f t="shared" si="0"/>
        <v>30</v>
      </c>
    </row>
    <row r="29" spans="1:11" x14ac:dyDescent="0.25">
      <c r="A29" t="str">
        <f t="shared" si="1"/>
        <v>CARD.J. Moore</v>
      </c>
      <c r="B29">
        <v>28</v>
      </c>
      <c r="C29" t="s">
        <v>157</v>
      </c>
      <c r="D29" t="s">
        <v>463</v>
      </c>
      <c r="E29" t="str">
        <f>VLOOKUP(D29,'team abbr lookup'!A:B,2,FALSE)</f>
        <v>Carolina Panthers</v>
      </c>
      <c r="F29">
        <v>13</v>
      </c>
      <c r="G29" t="s">
        <v>500</v>
      </c>
      <c r="H29">
        <v>29</v>
      </c>
      <c r="I29">
        <v>32</v>
      </c>
      <c r="J29">
        <v>29</v>
      </c>
      <c r="K29" s="2">
        <f t="shared" si="0"/>
        <v>30</v>
      </c>
    </row>
    <row r="30" spans="1:11" x14ac:dyDescent="0.25">
      <c r="A30" t="str">
        <f t="shared" si="1"/>
        <v>CHIAllen Robinson</v>
      </c>
      <c r="B30">
        <v>29</v>
      </c>
      <c r="C30" t="s">
        <v>82</v>
      </c>
      <c r="D30" t="s">
        <v>499</v>
      </c>
      <c r="E30" t="str">
        <f>VLOOKUP(D30,'team abbr lookup'!A:B,2,FALSE)</f>
        <v>Chicago Bears</v>
      </c>
      <c r="F30">
        <v>11</v>
      </c>
      <c r="G30" t="s">
        <v>501</v>
      </c>
      <c r="H30">
        <v>34</v>
      </c>
      <c r="I30">
        <v>33</v>
      </c>
      <c r="J30">
        <v>25</v>
      </c>
      <c r="K30" s="2">
        <f t="shared" si="0"/>
        <v>30.666666666666668</v>
      </c>
    </row>
    <row r="31" spans="1:11" x14ac:dyDescent="0.25">
      <c r="A31" t="str">
        <f t="shared" si="1"/>
        <v>ATLTodd Gurley</v>
      </c>
      <c r="B31">
        <v>30</v>
      </c>
      <c r="C31" t="s">
        <v>197</v>
      </c>
      <c r="D31" t="s">
        <v>477</v>
      </c>
      <c r="E31" t="str">
        <f>VLOOKUP(D31,'team abbr lookup'!A:B,2,FALSE)</f>
        <v>Atlanta Falcons</v>
      </c>
      <c r="F31">
        <v>10</v>
      </c>
      <c r="G31" t="s">
        <v>496</v>
      </c>
      <c r="H31">
        <v>32</v>
      </c>
      <c r="I31">
        <v>27</v>
      </c>
      <c r="J31">
        <v>34</v>
      </c>
      <c r="K31" s="2">
        <f t="shared" si="0"/>
        <v>31</v>
      </c>
    </row>
    <row r="32" spans="1:11" x14ac:dyDescent="0.25">
      <c r="A32" t="str">
        <f t="shared" si="1"/>
        <v>SEAChris Carson</v>
      </c>
      <c r="B32">
        <v>31</v>
      </c>
      <c r="C32" t="s">
        <v>262</v>
      </c>
      <c r="D32" t="s">
        <v>505</v>
      </c>
      <c r="E32" t="str">
        <f>VLOOKUP(D32,'team abbr lookup'!A:B,2,FALSE)</f>
        <v>Seattle Seahawks</v>
      </c>
      <c r="F32">
        <v>6</v>
      </c>
      <c r="G32" t="s">
        <v>498</v>
      </c>
      <c r="H32">
        <v>31</v>
      </c>
      <c r="I32">
        <v>25</v>
      </c>
      <c r="J32">
        <v>41</v>
      </c>
      <c r="K32" s="2">
        <f t="shared" si="0"/>
        <v>32.333333333333336</v>
      </c>
    </row>
    <row r="33" spans="1:11" x14ac:dyDescent="0.25">
      <c r="A33" t="str">
        <f t="shared" si="1"/>
        <v>PITJuJu Smith-Schuster</v>
      </c>
      <c r="B33">
        <v>32</v>
      </c>
      <c r="C33" t="s">
        <v>287</v>
      </c>
      <c r="D33" t="s">
        <v>502</v>
      </c>
      <c r="E33" t="str">
        <f>VLOOKUP(D33,'team abbr lookup'!A:B,2,FALSE)</f>
        <v>Pittsburgh Steelers</v>
      </c>
      <c r="F33">
        <v>8</v>
      </c>
      <c r="G33" t="s">
        <v>503</v>
      </c>
      <c r="H33">
        <v>30</v>
      </c>
      <c r="I33">
        <v>41</v>
      </c>
      <c r="J33">
        <v>27</v>
      </c>
      <c r="K33" s="2">
        <f t="shared" si="0"/>
        <v>32.666666666666664</v>
      </c>
    </row>
    <row r="34" spans="1:11" x14ac:dyDescent="0.25">
      <c r="A34" t="str">
        <f t="shared" si="1"/>
        <v>DALAmari Cooper</v>
      </c>
      <c r="B34">
        <v>33</v>
      </c>
      <c r="C34" t="s">
        <v>138</v>
      </c>
      <c r="D34" t="s">
        <v>465</v>
      </c>
      <c r="E34" t="str">
        <f>VLOOKUP(D34,'team abbr lookup'!A:B,2,FALSE)</f>
        <v>Dallas Cowboys</v>
      </c>
      <c r="F34">
        <v>10</v>
      </c>
      <c r="G34" t="s">
        <v>504</v>
      </c>
      <c r="H34">
        <v>28</v>
      </c>
      <c r="I34">
        <v>39</v>
      </c>
      <c r="J34">
        <v>31</v>
      </c>
      <c r="K34" s="2">
        <f t="shared" si="0"/>
        <v>32.666666666666664</v>
      </c>
    </row>
    <row r="35" spans="1:11" x14ac:dyDescent="0.25">
      <c r="A35" t="str">
        <f t="shared" si="1"/>
        <v>MINAdam Thielen</v>
      </c>
      <c r="B35">
        <v>34</v>
      </c>
      <c r="C35" t="s">
        <v>212</v>
      </c>
      <c r="D35" t="s">
        <v>467</v>
      </c>
      <c r="E35" t="str">
        <f>VLOOKUP(D35,'team abbr lookup'!A:B,2,FALSE)</f>
        <v>Minnesota Vikings</v>
      </c>
      <c r="F35">
        <v>7</v>
      </c>
      <c r="G35" t="s">
        <v>507</v>
      </c>
      <c r="H35">
        <v>27</v>
      </c>
      <c r="I35">
        <v>38</v>
      </c>
      <c r="J35">
        <v>36</v>
      </c>
      <c r="K35" s="2">
        <f t="shared" si="0"/>
        <v>33.666666666666664</v>
      </c>
    </row>
    <row r="36" spans="1:11" x14ac:dyDescent="0.25">
      <c r="A36" t="str">
        <f t="shared" si="1"/>
        <v>PHIZach Ertz</v>
      </c>
      <c r="B36">
        <v>35</v>
      </c>
      <c r="C36" t="s">
        <v>275</v>
      </c>
      <c r="D36" t="s">
        <v>475</v>
      </c>
      <c r="E36" t="str">
        <f>VLOOKUP(D36,'team abbr lookup'!A:B,2,FALSE)</f>
        <v>Philadelphia Eagles</v>
      </c>
      <c r="F36">
        <v>9</v>
      </c>
      <c r="G36" t="s">
        <v>512</v>
      </c>
      <c r="H36">
        <v>35</v>
      </c>
      <c r="I36">
        <v>46</v>
      </c>
      <c r="J36">
        <v>33</v>
      </c>
      <c r="K36" s="2">
        <f t="shared" si="0"/>
        <v>38</v>
      </c>
    </row>
    <row r="37" spans="1:11" x14ac:dyDescent="0.25">
      <c r="A37" t="str">
        <f t="shared" si="1"/>
        <v>NYJLe'Veon Bell</v>
      </c>
      <c r="B37">
        <v>36</v>
      </c>
      <c r="C37" t="s">
        <v>119</v>
      </c>
      <c r="D37" t="s">
        <v>508</v>
      </c>
      <c r="E37" t="str">
        <f>VLOOKUP(D37,'team abbr lookup'!A:B,2,FALSE)</f>
        <v>New York Jets</v>
      </c>
      <c r="F37">
        <v>11</v>
      </c>
      <c r="G37" t="s">
        <v>506</v>
      </c>
      <c r="H37">
        <v>43</v>
      </c>
      <c r="I37">
        <v>34</v>
      </c>
      <c r="J37">
        <v>37</v>
      </c>
      <c r="K37" s="2">
        <f t="shared" si="0"/>
        <v>38</v>
      </c>
    </row>
    <row r="38" spans="1:11" x14ac:dyDescent="0.25">
      <c r="A38" t="str">
        <f t="shared" si="1"/>
        <v>LARCooper Kupp</v>
      </c>
      <c r="B38">
        <v>37</v>
      </c>
      <c r="C38" t="s">
        <v>176</v>
      </c>
      <c r="D38" t="s">
        <v>510</v>
      </c>
      <c r="E38" t="str">
        <f>VLOOKUP(D38,'team abbr lookup'!A:B,2,FALSE)</f>
        <v>Los Angeles Rams</v>
      </c>
      <c r="F38">
        <v>9</v>
      </c>
      <c r="G38" t="s">
        <v>511</v>
      </c>
      <c r="H38">
        <v>44</v>
      </c>
      <c r="I38">
        <v>35</v>
      </c>
      <c r="J38">
        <v>35</v>
      </c>
      <c r="K38" s="2">
        <f t="shared" si="0"/>
        <v>38</v>
      </c>
    </row>
    <row r="39" spans="1:11" x14ac:dyDescent="0.25">
      <c r="A39" t="str">
        <f t="shared" si="1"/>
        <v>HOUDavid Johnson</v>
      </c>
      <c r="B39">
        <v>38</v>
      </c>
      <c r="C39" t="s">
        <v>39</v>
      </c>
      <c r="D39" t="s">
        <v>513</v>
      </c>
      <c r="E39" t="str">
        <f>VLOOKUP(D39,'team abbr lookup'!A:B,2,FALSE)</f>
        <v>Houston Texans</v>
      </c>
      <c r="F39">
        <v>8</v>
      </c>
      <c r="G39" t="s">
        <v>509</v>
      </c>
      <c r="H39">
        <v>39</v>
      </c>
      <c r="I39">
        <v>30</v>
      </c>
      <c r="J39">
        <v>47</v>
      </c>
      <c r="K39" s="2">
        <f t="shared" si="0"/>
        <v>38.666666666666664</v>
      </c>
    </row>
    <row r="40" spans="1:11" x14ac:dyDescent="0.25">
      <c r="A40" t="str">
        <f t="shared" si="1"/>
        <v>TENA.J. Brown</v>
      </c>
      <c r="B40">
        <v>39</v>
      </c>
      <c r="C40" t="s">
        <v>238</v>
      </c>
      <c r="D40" t="s">
        <v>468</v>
      </c>
      <c r="E40" t="str">
        <f>VLOOKUP(D40,'team abbr lookup'!A:B,2,FALSE)</f>
        <v>Tennessee Titans</v>
      </c>
      <c r="F40">
        <v>7</v>
      </c>
      <c r="G40" t="s">
        <v>515</v>
      </c>
      <c r="H40">
        <v>42</v>
      </c>
      <c r="I40">
        <v>43</v>
      </c>
      <c r="J40">
        <v>38</v>
      </c>
      <c r="K40" s="2">
        <f t="shared" si="0"/>
        <v>41</v>
      </c>
    </row>
    <row r="41" spans="1:11" x14ac:dyDescent="0.25">
      <c r="A41" t="str">
        <f t="shared" si="1"/>
        <v>DENMelvin Gordon</v>
      </c>
      <c r="B41">
        <v>40</v>
      </c>
      <c r="C41" t="s">
        <v>7</v>
      </c>
      <c r="D41" t="s">
        <v>516</v>
      </c>
      <c r="E41" t="str">
        <f>VLOOKUP(D41,'team abbr lookup'!A:B,2,FALSE)</f>
        <v>Denver Broncos</v>
      </c>
      <c r="F41">
        <v>8</v>
      </c>
      <c r="G41" t="s">
        <v>514</v>
      </c>
      <c r="H41">
        <v>48</v>
      </c>
      <c r="I41">
        <v>37</v>
      </c>
      <c r="J41">
        <v>39</v>
      </c>
      <c r="K41" s="2">
        <f t="shared" si="0"/>
        <v>41.333333333333336</v>
      </c>
    </row>
    <row r="42" spans="1:11" x14ac:dyDescent="0.25">
      <c r="A42" t="str">
        <f t="shared" si="1"/>
        <v>PITJames Conner</v>
      </c>
      <c r="B42">
        <v>41</v>
      </c>
      <c r="C42" t="s">
        <v>291</v>
      </c>
      <c r="D42" t="s">
        <v>502</v>
      </c>
      <c r="E42" t="str">
        <f>VLOOKUP(D42,'team abbr lookup'!A:B,2,FALSE)</f>
        <v>Pittsburgh Steelers</v>
      </c>
      <c r="F42">
        <v>8</v>
      </c>
      <c r="G42" t="s">
        <v>517</v>
      </c>
      <c r="H42">
        <v>47</v>
      </c>
      <c r="I42">
        <v>28</v>
      </c>
      <c r="J42">
        <v>50</v>
      </c>
      <c r="K42" s="2">
        <f t="shared" si="0"/>
        <v>41.666666666666664</v>
      </c>
    </row>
    <row r="43" spans="1:11" x14ac:dyDescent="0.25">
      <c r="A43" t="str">
        <f t="shared" si="1"/>
        <v>DENCourtland Sutton</v>
      </c>
      <c r="B43">
        <v>42</v>
      </c>
      <c r="C43" t="s">
        <v>4</v>
      </c>
      <c r="D43" t="s">
        <v>516</v>
      </c>
      <c r="E43" t="str">
        <f>VLOOKUP(D43,'team abbr lookup'!A:B,2,FALSE)</f>
        <v>Denver Broncos</v>
      </c>
      <c r="F43">
        <v>8</v>
      </c>
      <c r="G43" t="s">
        <v>519</v>
      </c>
      <c r="H43">
        <v>38</v>
      </c>
      <c r="I43">
        <v>47</v>
      </c>
      <c r="J43">
        <v>42</v>
      </c>
      <c r="K43" s="2">
        <f t="shared" si="0"/>
        <v>42.333333333333336</v>
      </c>
    </row>
    <row r="44" spans="1:11" x14ac:dyDescent="0.25">
      <c r="A44" t="str">
        <f t="shared" si="1"/>
        <v>ATLCalvin Ridley</v>
      </c>
      <c r="B44">
        <v>43</v>
      </c>
      <c r="C44" t="s">
        <v>195</v>
      </c>
      <c r="D44" t="s">
        <v>477</v>
      </c>
      <c r="E44" t="str">
        <f>VLOOKUP(D44,'team abbr lookup'!A:B,2,FALSE)</f>
        <v>Atlanta Falcons</v>
      </c>
      <c r="F44">
        <v>10</v>
      </c>
      <c r="G44" t="s">
        <v>520</v>
      </c>
      <c r="H44">
        <v>40</v>
      </c>
      <c r="I44">
        <v>44</v>
      </c>
      <c r="J44">
        <v>43</v>
      </c>
      <c r="K44" s="2">
        <f t="shared" si="0"/>
        <v>42.333333333333336</v>
      </c>
    </row>
    <row r="45" spans="1:11" x14ac:dyDescent="0.25">
      <c r="A45" t="str">
        <f t="shared" si="1"/>
        <v>BALMark Andrews</v>
      </c>
      <c r="B45">
        <v>44</v>
      </c>
      <c r="C45" t="s">
        <v>154</v>
      </c>
      <c r="D45" t="s">
        <v>488</v>
      </c>
      <c r="E45" t="str">
        <f>VLOOKUP(D45,'team abbr lookup'!A:B,2,FALSE)</f>
        <v>Baltimore Ravens</v>
      </c>
      <c r="F45">
        <v>8</v>
      </c>
      <c r="G45" t="s">
        <v>518</v>
      </c>
      <c r="H45">
        <v>36</v>
      </c>
      <c r="I45">
        <v>49</v>
      </c>
      <c r="J45">
        <v>45</v>
      </c>
      <c r="K45" s="2">
        <f t="shared" si="0"/>
        <v>43.333333333333336</v>
      </c>
    </row>
    <row r="46" spans="1:11" x14ac:dyDescent="0.25">
      <c r="A46" t="str">
        <f t="shared" si="1"/>
        <v>INDJonathan Taylor</v>
      </c>
      <c r="B46">
        <v>45</v>
      </c>
      <c r="C46" t="s">
        <v>168</v>
      </c>
      <c r="D46" t="s">
        <v>523</v>
      </c>
      <c r="E46" t="str">
        <f>VLOOKUP(D46,'team abbr lookup'!A:B,2,FALSE)</f>
        <v>Indianapolis Colts</v>
      </c>
      <c r="F46">
        <v>7</v>
      </c>
      <c r="G46" t="s">
        <v>521</v>
      </c>
      <c r="H46">
        <v>51</v>
      </c>
      <c r="I46">
        <v>36</v>
      </c>
      <c r="J46">
        <v>49</v>
      </c>
      <c r="K46" s="2">
        <f t="shared" si="0"/>
        <v>45.333333333333336</v>
      </c>
    </row>
    <row r="47" spans="1:11" x14ac:dyDescent="0.25">
      <c r="A47" t="str">
        <f t="shared" si="1"/>
        <v>LARRobert Woods</v>
      </c>
      <c r="B47">
        <v>46</v>
      </c>
      <c r="C47" t="s">
        <v>177</v>
      </c>
      <c r="D47" t="s">
        <v>510</v>
      </c>
      <c r="E47" t="str">
        <f>VLOOKUP(D47,'team abbr lookup'!A:B,2,FALSE)</f>
        <v>Los Angeles Rams</v>
      </c>
      <c r="F47">
        <v>9</v>
      </c>
      <c r="G47" t="s">
        <v>522</v>
      </c>
      <c r="H47">
        <v>46</v>
      </c>
      <c r="I47">
        <v>48</v>
      </c>
      <c r="J47">
        <v>44</v>
      </c>
      <c r="K47" s="2">
        <f t="shared" si="0"/>
        <v>46</v>
      </c>
    </row>
    <row r="48" spans="1:11" x14ac:dyDescent="0.25">
      <c r="A48" t="str">
        <f t="shared" si="1"/>
        <v>LACKeenan Allen</v>
      </c>
      <c r="B48">
        <v>47</v>
      </c>
      <c r="C48" t="s">
        <v>91</v>
      </c>
      <c r="D48" t="s">
        <v>481</v>
      </c>
      <c r="E48" t="str">
        <f>VLOOKUP(D48,'team abbr lookup'!A:B,2,FALSE)</f>
        <v>Los Angeles Chargers</v>
      </c>
      <c r="F48">
        <v>10</v>
      </c>
      <c r="G48" t="s">
        <v>525</v>
      </c>
      <c r="H48">
        <v>52</v>
      </c>
      <c r="I48">
        <v>55</v>
      </c>
      <c r="J48">
        <v>40</v>
      </c>
      <c r="K48" s="2">
        <f t="shared" si="0"/>
        <v>49</v>
      </c>
    </row>
    <row r="49" spans="1:11" x14ac:dyDescent="0.25">
      <c r="A49" t="str">
        <f t="shared" si="1"/>
        <v>BUFDevin Singletary</v>
      </c>
      <c r="B49">
        <v>48</v>
      </c>
      <c r="C49" t="s">
        <v>134</v>
      </c>
      <c r="D49" t="s">
        <v>526</v>
      </c>
      <c r="E49" t="str">
        <f>VLOOKUP(D49,'team abbr lookup'!A:B,2,FALSE)</f>
        <v>Buffalo Bills</v>
      </c>
      <c r="F49">
        <v>11</v>
      </c>
      <c r="G49" t="s">
        <v>524</v>
      </c>
      <c r="H49">
        <v>56</v>
      </c>
      <c r="I49">
        <v>40</v>
      </c>
      <c r="J49">
        <v>55</v>
      </c>
      <c r="K49" s="2">
        <f t="shared" si="0"/>
        <v>50.333333333333336</v>
      </c>
    </row>
    <row r="50" spans="1:11" x14ac:dyDescent="0.25">
      <c r="A50" t="str">
        <f t="shared" si="1"/>
        <v>TBLeonard Fournette</v>
      </c>
      <c r="B50">
        <v>49</v>
      </c>
      <c r="C50" t="s">
        <v>74</v>
      </c>
      <c r="D50" t="s">
        <v>487</v>
      </c>
      <c r="E50" t="str">
        <f>VLOOKUP(D50,'team abbr lookup'!A:B,2,FALSE)</f>
        <v>Tampa Bay Buccaneers</v>
      </c>
      <c r="F50">
        <v>13</v>
      </c>
      <c r="G50" t="s">
        <v>527</v>
      </c>
      <c r="H50">
        <v>65</v>
      </c>
      <c r="I50">
        <v>58</v>
      </c>
      <c r="J50">
        <v>30</v>
      </c>
      <c r="K50" s="2">
        <f t="shared" si="0"/>
        <v>51</v>
      </c>
    </row>
    <row r="51" spans="1:11" x14ac:dyDescent="0.25">
      <c r="A51" t="str">
        <f t="shared" si="1"/>
        <v>SEATyler Lockett</v>
      </c>
      <c r="B51">
        <v>50</v>
      </c>
      <c r="C51" t="s">
        <v>258</v>
      </c>
      <c r="D51" t="s">
        <v>505</v>
      </c>
      <c r="E51" t="str">
        <f>VLOOKUP(D51,'team abbr lookup'!A:B,2,FALSE)</f>
        <v>Seattle Seahawks</v>
      </c>
      <c r="F51">
        <v>6</v>
      </c>
      <c r="G51" t="s">
        <v>528</v>
      </c>
      <c r="H51">
        <v>41</v>
      </c>
      <c r="I51">
        <v>64</v>
      </c>
      <c r="J51">
        <v>48</v>
      </c>
      <c r="K51" s="2">
        <f t="shared" si="0"/>
        <v>51</v>
      </c>
    </row>
    <row r="52" spans="1:11" x14ac:dyDescent="0.25">
      <c r="A52" t="str">
        <f t="shared" si="1"/>
        <v>SEAD.K. Metcalf</v>
      </c>
      <c r="B52">
        <v>51</v>
      </c>
      <c r="C52" t="s">
        <v>259</v>
      </c>
      <c r="D52" t="s">
        <v>505</v>
      </c>
      <c r="E52" t="str">
        <f>VLOOKUP(D52,'team abbr lookup'!A:B,2,FALSE)</f>
        <v>Seattle Seahawks</v>
      </c>
      <c r="F52">
        <v>6</v>
      </c>
      <c r="G52" t="s">
        <v>529</v>
      </c>
      <c r="H52">
        <v>53</v>
      </c>
      <c r="I52">
        <v>50</v>
      </c>
      <c r="J52">
        <v>57</v>
      </c>
      <c r="K52" s="2">
        <f t="shared" si="0"/>
        <v>53.333333333333336</v>
      </c>
    </row>
    <row r="53" spans="1:11" x14ac:dyDescent="0.25">
      <c r="A53" t="str">
        <f t="shared" si="1"/>
        <v>JACDJ Chark</v>
      </c>
      <c r="B53">
        <v>52</v>
      </c>
      <c r="C53" t="s">
        <v>408</v>
      </c>
      <c r="D53" t="s">
        <v>495</v>
      </c>
      <c r="E53" t="str">
        <f>VLOOKUP(D53,'team abbr lookup'!A:B,2,FALSE)</f>
        <v>Jacksonville Jaguars</v>
      </c>
      <c r="F53">
        <v>7</v>
      </c>
      <c r="G53" t="s">
        <v>531</v>
      </c>
      <c r="H53">
        <v>59</v>
      </c>
      <c r="I53">
        <v>54</v>
      </c>
      <c r="J53">
        <v>51</v>
      </c>
      <c r="K53" s="2">
        <f t="shared" si="0"/>
        <v>54.666666666666664</v>
      </c>
    </row>
    <row r="54" spans="1:11" x14ac:dyDescent="0.25">
      <c r="A54" t="str">
        <f t="shared" si="1"/>
        <v>ARIKyler Murray</v>
      </c>
      <c r="B54">
        <v>53</v>
      </c>
      <c r="C54" t="s">
        <v>227</v>
      </c>
      <c r="D54" t="s">
        <v>471</v>
      </c>
      <c r="E54" t="str">
        <f>VLOOKUP(D54,'team abbr lookup'!A:B,2,FALSE)</f>
        <v>Arizona Cardinals</v>
      </c>
      <c r="F54">
        <v>8</v>
      </c>
      <c r="G54" t="s">
        <v>530</v>
      </c>
      <c r="H54">
        <v>49</v>
      </c>
      <c r="I54">
        <v>57</v>
      </c>
      <c r="J54">
        <v>60</v>
      </c>
      <c r="K54" s="2">
        <f t="shared" si="0"/>
        <v>55.333333333333336</v>
      </c>
    </row>
    <row r="55" spans="1:11" x14ac:dyDescent="0.25">
      <c r="A55" t="str">
        <f t="shared" si="1"/>
        <v>DALDak Prescott</v>
      </c>
      <c r="B55">
        <v>54</v>
      </c>
      <c r="C55" t="s">
        <v>143</v>
      </c>
      <c r="D55" t="s">
        <v>465</v>
      </c>
      <c r="E55" t="str">
        <f>VLOOKUP(D55,'team abbr lookup'!A:B,2,FALSE)</f>
        <v>Dallas Cowboys</v>
      </c>
      <c r="F55">
        <v>10</v>
      </c>
      <c r="G55" t="s">
        <v>532</v>
      </c>
      <c r="H55">
        <v>50</v>
      </c>
      <c r="I55">
        <v>60</v>
      </c>
      <c r="J55">
        <v>56</v>
      </c>
      <c r="K55" s="2">
        <f t="shared" si="0"/>
        <v>55.333333333333336</v>
      </c>
    </row>
    <row r="56" spans="1:11" x14ac:dyDescent="0.25">
      <c r="A56" t="str">
        <f t="shared" si="1"/>
        <v>LVDarren Waller</v>
      </c>
      <c r="B56">
        <v>55</v>
      </c>
      <c r="C56" t="s">
        <v>114</v>
      </c>
      <c r="D56" t="s">
        <v>484</v>
      </c>
      <c r="E56" t="str">
        <f>VLOOKUP(D56,'team abbr lookup'!A:B,2,FALSE)</f>
        <v>Las Vegas Raiders</v>
      </c>
      <c r="F56">
        <v>6</v>
      </c>
      <c r="G56" t="s">
        <v>533</v>
      </c>
      <c r="H56">
        <v>54</v>
      </c>
      <c r="I56">
        <v>63</v>
      </c>
      <c r="J56">
        <v>54</v>
      </c>
      <c r="K56" s="2">
        <f t="shared" si="0"/>
        <v>57</v>
      </c>
    </row>
    <row r="57" spans="1:11" x14ac:dyDescent="0.25">
      <c r="A57" t="str">
        <f t="shared" si="1"/>
        <v>HOUDeshaun Watson</v>
      </c>
      <c r="B57">
        <v>56</v>
      </c>
      <c r="C57" t="s">
        <v>41</v>
      </c>
      <c r="D57" t="s">
        <v>513</v>
      </c>
      <c r="E57" t="str">
        <f>VLOOKUP(D57,'team abbr lookup'!A:B,2,FALSE)</f>
        <v>Houston Texans</v>
      </c>
      <c r="F57">
        <v>8</v>
      </c>
      <c r="G57" t="s">
        <v>537</v>
      </c>
      <c r="H57">
        <v>37</v>
      </c>
      <c r="I57">
        <v>69</v>
      </c>
      <c r="J57">
        <v>66</v>
      </c>
      <c r="K57" s="2">
        <f t="shared" si="0"/>
        <v>57.333333333333336</v>
      </c>
    </row>
    <row r="58" spans="1:11" x14ac:dyDescent="0.25">
      <c r="A58" t="str">
        <f t="shared" si="1"/>
        <v>INDT.Y. Hilton</v>
      </c>
      <c r="B58">
        <v>57</v>
      </c>
      <c r="C58" t="s">
        <v>165</v>
      </c>
      <c r="D58" t="s">
        <v>523</v>
      </c>
      <c r="E58" t="str">
        <f>VLOOKUP(D58,'team abbr lookup'!A:B,2,FALSE)</f>
        <v>Indianapolis Colts</v>
      </c>
      <c r="F58">
        <v>7</v>
      </c>
      <c r="G58" t="s">
        <v>535</v>
      </c>
      <c r="H58">
        <v>55</v>
      </c>
      <c r="I58">
        <v>65</v>
      </c>
      <c r="J58">
        <v>52</v>
      </c>
      <c r="K58" s="2">
        <f t="shared" si="0"/>
        <v>57.333333333333336</v>
      </c>
    </row>
    <row r="59" spans="1:11" x14ac:dyDescent="0.25">
      <c r="A59" t="str">
        <f t="shared" si="1"/>
        <v>SEARussell Wilson</v>
      </c>
      <c r="B59">
        <v>58</v>
      </c>
      <c r="C59" t="s">
        <v>265</v>
      </c>
      <c r="D59" t="s">
        <v>505</v>
      </c>
      <c r="E59" t="str">
        <f>VLOOKUP(D59,'team abbr lookup'!A:B,2,FALSE)</f>
        <v>Seattle Seahawks</v>
      </c>
      <c r="F59">
        <v>6</v>
      </c>
      <c r="G59" t="s">
        <v>538</v>
      </c>
      <c r="H59">
        <v>45</v>
      </c>
      <c r="I59">
        <v>67</v>
      </c>
      <c r="J59">
        <v>62</v>
      </c>
      <c r="K59" s="2">
        <f t="shared" si="0"/>
        <v>58</v>
      </c>
    </row>
    <row r="60" spans="1:11" x14ac:dyDescent="0.25">
      <c r="A60" t="str">
        <f t="shared" si="1"/>
        <v>WASTerry McLaurin</v>
      </c>
      <c r="B60">
        <v>59</v>
      </c>
      <c r="C60" t="s">
        <v>17</v>
      </c>
      <c r="D60" t="s">
        <v>542</v>
      </c>
      <c r="E60" t="str">
        <f>VLOOKUP(D60,'team abbr lookup'!A:B,2,FALSE)</f>
        <v>Washington Football Team</v>
      </c>
      <c r="F60">
        <v>8</v>
      </c>
      <c r="G60" t="s">
        <v>536</v>
      </c>
      <c r="H60">
        <v>57</v>
      </c>
      <c r="I60">
        <v>59</v>
      </c>
      <c r="J60">
        <v>58</v>
      </c>
      <c r="K60" s="2">
        <f t="shared" si="0"/>
        <v>58</v>
      </c>
    </row>
    <row r="61" spans="1:11" x14ac:dyDescent="0.25">
      <c r="A61" t="str">
        <f t="shared" si="1"/>
        <v>BALMark Ingram</v>
      </c>
      <c r="B61">
        <v>60</v>
      </c>
      <c r="C61" t="s">
        <v>151</v>
      </c>
      <c r="D61" t="s">
        <v>488</v>
      </c>
      <c r="E61" t="str">
        <f>VLOOKUP(D61,'team abbr lookup'!A:B,2,FALSE)</f>
        <v>Baltimore Ravens</v>
      </c>
      <c r="F61">
        <v>8</v>
      </c>
      <c r="G61" t="s">
        <v>539</v>
      </c>
      <c r="H61">
        <v>63</v>
      </c>
      <c r="I61">
        <v>51</v>
      </c>
      <c r="J61">
        <v>61</v>
      </c>
      <c r="K61" s="2">
        <f t="shared" si="0"/>
        <v>58.333333333333336</v>
      </c>
    </row>
    <row r="62" spans="1:11" x14ac:dyDescent="0.25">
      <c r="A62" t="str">
        <f t="shared" si="1"/>
        <v>MIADeVante Parker</v>
      </c>
      <c r="B62">
        <v>61</v>
      </c>
      <c r="C62" t="s">
        <v>409</v>
      </c>
      <c r="D62" t="s">
        <v>534</v>
      </c>
      <c r="E62" t="str">
        <f>VLOOKUP(D62,'team abbr lookup'!A:B,2,FALSE)</f>
        <v>Miami Dolphins</v>
      </c>
      <c r="F62">
        <v>11</v>
      </c>
      <c r="G62" t="s">
        <v>540</v>
      </c>
      <c r="H62">
        <v>69</v>
      </c>
      <c r="I62">
        <v>61</v>
      </c>
      <c r="J62">
        <v>46</v>
      </c>
      <c r="K62" s="2">
        <f t="shared" si="0"/>
        <v>58.666666666666664</v>
      </c>
    </row>
    <row r="63" spans="1:11" x14ac:dyDescent="0.25">
      <c r="A63" t="str">
        <f t="shared" si="1"/>
        <v>BUFStefon Diggs</v>
      </c>
      <c r="B63">
        <v>62</v>
      </c>
      <c r="C63" t="s">
        <v>131</v>
      </c>
      <c r="D63" t="s">
        <v>526</v>
      </c>
      <c r="E63" t="str">
        <f>VLOOKUP(D63,'team abbr lookup'!A:B,2,FALSE)</f>
        <v>Buffalo Bills</v>
      </c>
      <c r="F63">
        <v>11</v>
      </c>
      <c r="G63" t="s">
        <v>543</v>
      </c>
      <c r="H63">
        <v>60</v>
      </c>
      <c r="I63">
        <v>66</v>
      </c>
      <c r="J63">
        <v>53</v>
      </c>
      <c r="K63" s="2">
        <f t="shared" si="0"/>
        <v>59.666666666666664</v>
      </c>
    </row>
    <row r="64" spans="1:11" x14ac:dyDescent="0.25">
      <c r="A64" t="str">
        <f t="shared" si="1"/>
        <v>DETD'Andre Swift</v>
      </c>
      <c r="B64">
        <v>63</v>
      </c>
      <c r="C64" t="s">
        <v>66</v>
      </c>
      <c r="D64" t="s">
        <v>492</v>
      </c>
      <c r="E64" t="str">
        <f>VLOOKUP(D64,'team abbr lookup'!A:B,2,FALSE)</f>
        <v>Detroit Lions</v>
      </c>
      <c r="F64">
        <v>5</v>
      </c>
      <c r="G64" t="s">
        <v>541</v>
      </c>
      <c r="H64">
        <v>61</v>
      </c>
      <c r="I64">
        <v>56</v>
      </c>
      <c r="J64">
        <v>64</v>
      </c>
      <c r="K64" s="2">
        <f t="shared" si="0"/>
        <v>60.333333333333336</v>
      </c>
    </row>
    <row r="65" spans="1:11" x14ac:dyDescent="0.25">
      <c r="A65" t="str">
        <f t="shared" si="1"/>
        <v>SFRaheem Mostert</v>
      </c>
      <c r="B65">
        <v>64</v>
      </c>
      <c r="C65" t="s">
        <v>56</v>
      </c>
      <c r="D65" t="s">
        <v>491</v>
      </c>
      <c r="E65" t="str">
        <f>VLOOKUP(D65,'team abbr lookup'!A:B,2,FALSE)</f>
        <v>San Francisco 49ers</v>
      </c>
      <c r="F65">
        <v>11</v>
      </c>
      <c r="G65" t="s">
        <v>544</v>
      </c>
      <c r="H65">
        <v>70</v>
      </c>
      <c r="I65">
        <v>42</v>
      </c>
      <c r="J65">
        <v>70</v>
      </c>
      <c r="K65" s="2">
        <f t="shared" si="0"/>
        <v>60.666666666666664</v>
      </c>
    </row>
    <row r="66" spans="1:11" x14ac:dyDescent="0.25">
      <c r="A66" t="str">
        <f t="shared" si="1"/>
        <v>CLEKareem Hunt</v>
      </c>
      <c r="B66">
        <v>65</v>
      </c>
      <c r="C66" t="s">
        <v>281</v>
      </c>
      <c r="D66" t="s">
        <v>473</v>
      </c>
      <c r="E66" t="str">
        <f>VLOOKUP(D66,'team abbr lookup'!A:B,2,FALSE)</f>
        <v>Cleveland Browns</v>
      </c>
      <c r="F66">
        <v>9</v>
      </c>
      <c r="G66" t="s">
        <v>545</v>
      </c>
      <c r="H66">
        <v>64</v>
      </c>
      <c r="I66">
        <v>53</v>
      </c>
      <c r="J66">
        <v>67</v>
      </c>
      <c r="K66" s="2">
        <f t="shared" ref="K66:K129" si="2">AVERAGE(H66:J66)</f>
        <v>61.333333333333336</v>
      </c>
    </row>
    <row r="67" spans="1:11" x14ac:dyDescent="0.25">
      <c r="A67" t="str">
        <f t="shared" ref="A67:A130" si="3">_xlfn.CONCAT(D67,C67)</f>
        <v>LARCam Akers</v>
      </c>
      <c r="B67">
        <v>66</v>
      </c>
      <c r="C67" t="s">
        <v>180</v>
      </c>
      <c r="D67" t="s">
        <v>510</v>
      </c>
      <c r="E67" t="str">
        <f>VLOOKUP(D67,'team abbr lookup'!A:B,2,FALSE)</f>
        <v>Los Angeles Rams</v>
      </c>
      <c r="F67">
        <v>9</v>
      </c>
      <c r="G67" t="s">
        <v>546</v>
      </c>
      <c r="H67">
        <v>68</v>
      </c>
      <c r="I67">
        <v>45</v>
      </c>
      <c r="J67">
        <v>73</v>
      </c>
      <c r="K67" s="2">
        <f t="shared" si="2"/>
        <v>62</v>
      </c>
    </row>
    <row r="68" spans="1:11" x14ac:dyDescent="0.25">
      <c r="A68" t="str">
        <f t="shared" si="3"/>
        <v>CHIDavid Montgomery</v>
      </c>
      <c r="B68">
        <v>67</v>
      </c>
      <c r="C68" t="s">
        <v>85</v>
      </c>
      <c r="D68" t="s">
        <v>499</v>
      </c>
      <c r="E68" t="str">
        <f>VLOOKUP(D68,'team abbr lookup'!A:B,2,FALSE)</f>
        <v>Chicago Bears</v>
      </c>
      <c r="F68">
        <v>11</v>
      </c>
      <c r="G68" t="s">
        <v>547</v>
      </c>
      <c r="H68">
        <v>73</v>
      </c>
      <c r="I68">
        <v>52</v>
      </c>
      <c r="J68">
        <v>63</v>
      </c>
      <c r="K68" s="2">
        <f t="shared" si="2"/>
        <v>62.666666666666664</v>
      </c>
    </row>
    <row r="69" spans="1:11" x14ac:dyDescent="0.25">
      <c r="A69" t="str">
        <f t="shared" si="3"/>
        <v>CLEJarvis Landry</v>
      </c>
      <c r="B69">
        <v>68</v>
      </c>
      <c r="C69" t="s">
        <v>278</v>
      </c>
      <c r="D69" t="s">
        <v>473</v>
      </c>
      <c r="E69" t="str">
        <f>VLOOKUP(D69,'team abbr lookup'!A:B,2,FALSE)</f>
        <v>Cleveland Browns</v>
      </c>
      <c r="F69">
        <v>9</v>
      </c>
      <c r="G69" t="s">
        <v>548</v>
      </c>
      <c r="H69">
        <v>58</v>
      </c>
      <c r="I69">
        <v>79</v>
      </c>
      <c r="J69">
        <v>65</v>
      </c>
      <c r="K69" s="2">
        <f t="shared" si="2"/>
        <v>67.333333333333329</v>
      </c>
    </row>
    <row r="70" spans="1:11" x14ac:dyDescent="0.25">
      <c r="A70" t="str">
        <f t="shared" si="3"/>
        <v>CINA.J. Green</v>
      </c>
      <c r="B70">
        <v>69</v>
      </c>
      <c r="C70" t="s">
        <v>404</v>
      </c>
      <c r="D70" t="s">
        <v>478</v>
      </c>
      <c r="E70" t="str">
        <f>VLOOKUP(D70,'team abbr lookup'!A:B,2,FALSE)</f>
        <v>Cincinnati Bengals</v>
      </c>
      <c r="F70">
        <v>9</v>
      </c>
      <c r="G70" t="s">
        <v>549</v>
      </c>
      <c r="H70">
        <v>71</v>
      </c>
      <c r="I70">
        <v>80</v>
      </c>
      <c r="J70">
        <v>59</v>
      </c>
      <c r="K70" s="2">
        <f t="shared" si="2"/>
        <v>70</v>
      </c>
    </row>
    <row r="71" spans="1:11" x14ac:dyDescent="0.25">
      <c r="A71" t="str">
        <f t="shared" si="3"/>
        <v>NYGEvan Engram</v>
      </c>
      <c r="B71">
        <v>70</v>
      </c>
      <c r="C71" t="s">
        <v>106</v>
      </c>
      <c r="D71" t="s">
        <v>464</v>
      </c>
      <c r="E71" t="str">
        <f>VLOOKUP(D71,'team abbr lookup'!A:B,2,FALSE)</f>
        <v>New York Giants</v>
      </c>
      <c r="F71">
        <v>11</v>
      </c>
      <c r="G71" t="s">
        <v>550</v>
      </c>
      <c r="H71">
        <v>62</v>
      </c>
      <c r="I71">
        <v>75</v>
      </c>
      <c r="J71">
        <v>76</v>
      </c>
      <c r="K71" s="2">
        <f t="shared" si="2"/>
        <v>71</v>
      </c>
    </row>
    <row r="72" spans="1:11" x14ac:dyDescent="0.25">
      <c r="A72" t="str">
        <f t="shared" si="3"/>
        <v>CINTyler Boyd</v>
      </c>
      <c r="B72">
        <v>71</v>
      </c>
      <c r="C72" t="s">
        <v>231</v>
      </c>
      <c r="D72" t="s">
        <v>478</v>
      </c>
      <c r="E72" t="str">
        <f>VLOOKUP(D72,'team abbr lookup'!A:B,2,FALSE)</f>
        <v>Cincinnati Bengals</v>
      </c>
      <c r="F72">
        <v>9</v>
      </c>
      <c r="G72" t="s">
        <v>551</v>
      </c>
      <c r="H72">
        <v>77</v>
      </c>
      <c r="I72">
        <v>70</v>
      </c>
      <c r="J72">
        <v>69</v>
      </c>
      <c r="K72" s="2">
        <f t="shared" si="2"/>
        <v>72</v>
      </c>
    </row>
    <row r="73" spans="1:11" x14ac:dyDescent="0.25">
      <c r="A73" t="str">
        <f t="shared" si="3"/>
        <v>BALMarquise Brown</v>
      </c>
      <c r="B73">
        <v>72</v>
      </c>
      <c r="C73" t="s">
        <v>147</v>
      </c>
      <c r="D73" t="s">
        <v>488</v>
      </c>
      <c r="E73" t="str">
        <f>VLOOKUP(D73,'team abbr lookup'!A:B,2,FALSE)</f>
        <v>Baltimore Ravens</v>
      </c>
      <c r="F73">
        <v>8</v>
      </c>
      <c r="G73" t="s">
        <v>552</v>
      </c>
      <c r="H73">
        <v>74</v>
      </c>
      <c r="I73">
        <v>68</v>
      </c>
      <c r="J73">
        <v>78</v>
      </c>
      <c r="K73" s="2">
        <f t="shared" si="2"/>
        <v>73.333333333333329</v>
      </c>
    </row>
    <row r="74" spans="1:11" x14ac:dyDescent="0.25">
      <c r="A74" t="str">
        <f t="shared" si="3"/>
        <v>NEJulian Edelman</v>
      </c>
      <c r="B74">
        <v>73</v>
      </c>
      <c r="C74" t="s">
        <v>247</v>
      </c>
      <c r="D74" t="s">
        <v>553</v>
      </c>
      <c r="E74" t="str">
        <f>VLOOKUP(D74,'team abbr lookup'!A:B,2,FALSE)</f>
        <v>New England Patriots</v>
      </c>
      <c r="F74">
        <v>6</v>
      </c>
      <c r="G74" t="s">
        <v>554</v>
      </c>
      <c r="H74">
        <v>80</v>
      </c>
      <c r="I74">
        <v>77</v>
      </c>
      <c r="J74">
        <v>68</v>
      </c>
      <c r="K74" s="2">
        <f t="shared" si="2"/>
        <v>75</v>
      </c>
    </row>
    <row r="75" spans="1:11" x14ac:dyDescent="0.25">
      <c r="A75" t="str">
        <f t="shared" si="3"/>
        <v>DALMichael Gallup</v>
      </c>
      <c r="B75">
        <v>74</v>
      </c>
      <c r="C75" t="s">
        <v>139</v>
      </c>
      <c r="D75" t="s">
        <v>465</v>
      </c>
      <c r="E75" t="str">
        <f>VLOOKUP(D75,'team abbr lookup'!A:B,2,FALSE)</f>
        <v>Dallas Cowboys</v>
      </c>
      <c r="F75">
        <v>10</v>
      </c>
      <c r="G75" t="s">
        <v>555</v>
      </c>
      <c r="H75">
        <v>75</v>
      </c>
      <c r="I75">
        <v>76</v>
      </c>
      <c r="J75">
        <v>75</v>
      </c>
      <c r="K75" s="2">
        <f t="shared" si="2"/>
        <v>75.333333333333329</v>
      </c>
    </row>
    <row r="76" spans="1:11" x14ac:dyDescent="0.25">
      <c r="A76" t="str">
        <f t="shared" si="3"/>
        <v>HOUWill Fuller</v>
      </c>
      <c r="B76">
        <v>75</v>
      </c>
      <c r="C76" t="s">
        <v>35</v>
      </c>
      <c r="D76" t="s">
        <v>513</v>
      </c>
      <c r="E76" t="str">
        <f>VLOOKUP(D76,'team abbr lookup'!A:B,2,FALSE)</f>
        <v>Houston Texans</v>
      </c>
      <c r="F76">
        <v>8</v>
      </c>
      <c r="G76" t="s">
        <v>557</v>
      </c>
      <c r="H76">
        <v>79</v>
      </c>
      <c r="I76">
        <v>72</v>
      </c>
      <c r="J76">
        <v>80</v>
      </c>
      <c r="K76" s="2">
        <f t="shared" si="2"/>
        <v>77</v>
      </c>
    </row>
    <row r="77" spans="1:11" x14ac:dyDescent="0.25">
      <c r="A77" t="str">
        <f t="shared" si="3"/>
        <v>TBRonald Jones II</v>
      </c>
      <c r="B77">
        <v>76</v>
      </c>
      <c r="C77" t="s">
        <v>190</v>
      </c>
      <c r="D77" t="s">
        <v>487</v>
      </c>
      <c r="E77" t="str">
        <f>VLOOKUP(D77,'team abbr lookup'!A:B,2,FALSE)</f>
        <v>Tampa Bay Buccaneers</v>
      </c>
      <c r="F77">
        <v>13</v>
      </c>
      <c r="G77" t="s">
        <v>556</v>
      </c>
      <c r="H77">
        <v>72</v>
      </c>
      <c r="I77">
        <v>62</v>
      </c>
      <c r="J77">
        <v>104</v>
      </c>
      <c r="K77" s="2">
        <f t="shared" si="2"/>
        <v>79.333333333333329</v>
      </c>
    </row>
    <row r="78" spans="1:11" x14ac:dyDescent="0.25">
      <c r="A78" t="str">
        <f t="shared" si="3"/>
        <v>TBTom Brady</v>
      </c>
      <c r="B78">
        <v>77</v>
      </c>
      <c r="C78" t="s">
        <v>191</v>
      </c>
      <c r="D78" t="s">
        <v>487</v>
      </c>
      <c r="E78" t="str">
        <f>VLOOKUP(D78,'team abbr lookup'!A:B,2,FALSE)</f>
        <v>Tampa Bay Buccaneers</v>
      </c>
      <c r="F78">
        <v>13</v>
      </c>
      <c r="G78" t="s">
        <v>560</v>
      </c>
      <c r="H78">
        <v>66</v>
      </c>
      <c r="I78">
        <v>85</v>
      </c>
      <c r="J78">
        <v>93</v>
      </c>
      <c r="K78" s="2">
        <f t="shared" si="2"/>
        <v>81.333333333333329</v>
      </c>
    </row>
    <row r="79" spans="1:11" x14ac:dyDescent="0.25">
      <c r="A79" t="str">
        <f t="shared" si="3"/>
        <v>LARTyler Higbee</v>
      </c>
      <c r="B79">
        <v>78</v>
      </c>
      <c r="C79" t="s">
        <v>184</v>
      </c>
      <c r="D79" t="s">
        <v>510</v>
      </c>
      <c r="E79" t="str">
        <f>VLOOKUP(D79,'team abbr lookup'!A:B,2,FALSE)</f>
        <v>Los Angeles Rams</v>
      </c>
      <c r="F79">
        <v>9</v>
      </c>
      <c r="G79" t="s">
        <v>558</v>
      </c>
      <c r="H79">
        <v>76</v>
      </c>
      <c r="I79">
        <v>89</v>
      </c>
      <c r="J79">
        <v>79</v>
      </c>
      <c r="K79" s="2">
        <f t="shared" si="2"/>
        <v>81.333333333333329</v>
      </c>
    </row>
    <row r="80" spans="1:11" x14ac:dyDescent="0.25">
      <c r="A80" t="str">
        <f t="shared" si="3"/>
        <v>TBRob Gronkowski</v>
      </c>
      <c r="B80">
        <v>79</v>
      </c>
      <c r="C80" t="s">
        <v>192</v>
      </c>
      <c r="D80" t="s">
        <v>487</v>
      </c>
      <c r="E80" t="str">
        <f>VLOOKUP(D80,'team abbr lookup'!A:B,2,FALSE)</f>
        <v>Tampa Bay Buccaneers</v>
      </c>
      <c r="F80">
        <v>13</v>
      </c>
      <c r="G80" t="s">
        <v>559</v>
      </c>
      <c r="H80">
        <v>67</v>
      </c>
      <c r="I80">
        <v>82</v>
      </c>
      <c r="J80">
        <v>96</v>
      </c>
      <c r="K80" s="2">
        <f t="shared" si="2"/>
        <v>81.666666666666671</v>
      </c>
    </row>
    <row r="81" spans="1:11" x14ac:dyDescent="0.25">
      <c r="A81" t="str">
        <f t="shared" si="3"/>
        <v>NEJames White</v>
      </c>
      <c r="B81">
        <v>80</v>
      </c>
      <c r="C81" t="s">
        <v>252</v>
      </c>
      <c r="D81" t="s">
        <v>553</v>
      </c>
      <c r="E81" t="str">
        <f>VLOOKUP(D81,'team abbr lookup'!A:B,2,FALSE)</f>
        <v>New England Patriots</v>
      </c>
      <c r="F81">
        <v>6</v>
      </c>
      <c r="G81" t="s">
        <v>562</v>
      </c>
      <c r="H81">
        <v>101</v>
      </c>
      <c r="I81">
        <v>74</v>
      </c>
      <c r="J81">
        <v>77</v>
      </c>
      <c r="K81" s="2">
        <f t="shared" si="2"/>
        <v>84</v>
      </c>
    </row>
    <row r="82" spans="1:11" x14ac:dyDescent="0.25">
      <c r="A82" t="str">
        <f t="shared" si="3"/>
        <v>LACHunter Henry</v>
      </c>
      <c r="B82">
        <v>81</v>
      </c>
      <c r="C82" t="s">
        <v>98</v>
      </c>
      <c r="D82" t="s">
        <v>481</v>
      </c>
      <c r="E82" t="str">
        <f>VLOOKUP(D82,'team abbr lookup'!A:B,2,FALSE)</f>
        <v>Los Angeles Chargers</v>
      </c>
      <c r="F82">
        <v>10</v>
      </c>
      <c r="G82" t="s">
        <v>561</v>
      </c>
      <c r="H82">
        <v>92</v>
      </c>
      <c r="I82">
        <v>90</v>
      </c>
      <c r="J82">
        <v>71</v>
      </c>
      <c r="K82" s="2">
        <f t="shared" si="2"/>
        <v>84.333333333333329</v>
      </c>
    </row>
    <row r="83" spans="1:11" x14ac:dyDescent="0.25">
      <c r="A83" t="str">
        <f t="shared" si="3"/>
        <v>ATLMatt Ryan</v>
      </c>
      <c r="B83">
        <v>82</v>
      </c>
      <c r="C83" t="s">
        <v>199</v>
      </c>
      <c r="D83" t="s">
        <v>477</v>
      </c>
      <c r="E83" t="str">
        <f>VLOOKUP(D83,'team abbr lookup'!A:B,2,FALSE)</f>
        <v>Atlanta Falcons</v>
      </c>
      <c r="F83">
        <v>10</v>
      </c>
      <c r="G83" t="s">
        <v>563</v>
      </c>
      <c r="H83">
        <v>81</v>
      </c>
      <c r="I83">
        <v>91</v>
      </c>
      <c r="J83">
        <v>85</v>
      </c>
      <c r="K83" s="2">
        <f t="shared" si="2"/>
        <v>85.666666666666671</v>
      </c>
    </row>
    <row r="84" spans="1:11" x14ac:dyDescent="0.25">
      <c r="A84" t="str">
        <f t="shared" si="3"/>
        <v>NODrew Brees</v>
      </c>
      <c r="B84">
        <v>83</v>
      </c>
      <c r="C84" t="s">
        <v>31</v>
      </c>
      <c r="D84" t="s">
        <v>466</v>
      </c>
      <c r="E84" t="str">
        <f>VLOOKUP(D84,'team abbr lookup'!A:B,2,FALSE)</f>
        <v>New Orleans Saints</v>
      </c>
      <c r="F84">
        <v>6</v>
      </c>
      <c r="G84" t="s">
        <v>564</v>
      </c>
      <c r="H84">
        <v>78</v>
      </c>
      <c r="I84">
        <v>99</v>
      </c>
      <c r="J84">
        <v>81</v>
      </c>
      <c r="K84" s="2">
        <f t="shared" si="2"/>
        <v>86</v>
      </c>
    </row>
    <row r="85" spans="1:11" x14ac:dyDescent="0.25">
      <c r="A85" t="str">
        <f t="shared" si="3"/>
        <v>HOUBrandin Cooks</v>
      </c>
      <c r="B85">
        <v>84</v>
      </c>
      <c r="C85" t="s">
        <v>36</v>
      </c>
      <c r="D85" t="s">
        <v>513</v>
      </c>
      <c r="E85" t="str">
        <f>VLOOKUP(D85,'team abbr lookup'!A:B,2,FALSE)</f>
        <v>Houston Texans</v>
      </c>
      <c r="F85">
        <v>8</v>
      </c>
      <c r="G85" t="s">
        <v>565</v>
      </c>
      <c r="H85">
        <v>88</v>
      </c>
      <c r="I85">
        <v>87</v>
      </c>
      <c r="J85">
        <v>84</v>
      </c>
      <c r="K85" s="2">
        <f t="shared" si="2"/>
        <v>86.333333333333329</v>
      </c>
    </row>
    <row r="86" spans="1:11" x14ac:dyDescent="0.25">
      <c r="A86" t="str">
        <f t="shared" si="3"/>
        <v>DETMarvin Jones</v>
      </c>
      <c r="B86">
        <v>85</v>
      </c>
      <c r="C86" t="s">
        <v>64</v>
      </c>
      <c r="D86" t="s">
        <v>492</v>
      </c>
      <c r="E86" t="str">
        <f>VLOOKUP(D86,'team abbr lookup'!A:B,2,FALSE)</f>
        <v>Detroit Lions</v>
      </c>
      <c r="F86">
        <v>5</v>
      </c>
      <c r="G86" t="s">
        <v>567</v>
      </c>
      <c r="H86">
        <v>84</v>
      </c>
      <c r="I86">
        <v>94</v>
      </c>
      <c r="J86">
        <v>82</v>
      </c>
      <c r="K86" s="2">
        <f t="shared" si="2"/>
        <v>86.666666666666671</v>
      </c>
    </row>
    <row r="87" spans="1:11" x14ac:dyDescent="0.25">
      <c r="A87" t="str">
        <f t="shared" si="3"/>
        <v>SFDeebo Samuel</v>
      </c>
      <c r="B87">
        <v>86</v>
      </c>
      <c r="C87" t="s">
        <v>53</v>
      </c>
      <c r="D87" t="s">
        <v>491</v>
      </c>
      <c r="E87" t="str">
        <f>VLOOKUP(D87,'team abbr lookup'!A:B,2,FALSE)</f>
        <v>San Francisco 49ers</v>
      </c>
      <c r="F87">
        <v>11</v>
      </c>
      <c r="G87" t="s">
        <v>569</v>
      </c>
      <c r="H87">
        <v>86</v>
      </c>
      <c r="I87">
        <v>105</v>
      </c>
      <c r="J87">
        <v>72</v>
      </c>
      <c r="K87" s="2">
        <f t="shared" si="2"/>
        <v>87.666666666666671</v>
      </c>
    </row>
    <row r="88" spans="1:11" x14ac:dyDescent="0.25">
      <c r="A88" t="str">
        <f t="shared" si="3"/>
        <v>CHITarik Cohen</v>
      </c>
      <c r="B88">
        <v>87</v>
      </c>
      <c r="C88" t="s">
        <v>86</v>
      </c>
      <c r="D88" t="s">
        <v>499</v>
      </c>
      <c r="E88" t="str">
        <f>VLOOKUP(D88,'team abbr lookup'!A:B,2,FALSE)</f>
        <v>Chicago Bears</v>
      </c>
      <c r="F88">
        <v>11</v>
      </c>
      <c r="G88" t="s">
        <v>568</v>
      </c>
      <c r="H88">
        <v>89</v>
      </c>
      <c r="I88">
        <v>78</v>
      </c>
      <c r="J88">
        <v>97</v>
      </c>
      <c r="K88" s="2">
        <f t="shared" si="2"/>
        <v>88</v>
      </c>
    </row>
    <row r="89" spans="1:11" x14ac:dyDescent="0.25">
      <c r="A89" t="str">
        <f t="shared" si="3"/>
        <v>DENPhillip Lindsay</v>
      </c>
      <c r="B89">
        <v>88</v>
      </c>
      <c r="C89" t="s">
        <v>9</v>
      </c>
      <c r="D89" t="s">
        <v>516</v>
      </c>
      <c r="E89" t="str">
        <f>VLOOKUP(D89,'team abbr lookup'!A:B,2,FALSE)</f>
        <v>Denver Broncos</v>
      </c>
      <c r="F89">
        <v>8</v>
      </c>
      <c r="G89" t="s">
        <v>570</v>
      </c>
      <c r="H89">
        <v>90</v>
      </c>
      <c r="I89">
        <v>84</v>
      </c>
      <c r="J89">
        <v>90</v>
      </c>
      <c r="K89" s="2">
        <f t="shared" si="2"/>
        <v>88</v>
      </c>
    </row>
    <row r="90" spans="1:11" x14ac:dyDescent="0.25">
      <c r="A90" t="str">
        <f t="shared" si="3"/>
        <v>BUFJosh Allen</v>
      </c>
      <c r="B90">
        <v>89</v>
      </c>
      <c r="C90" t="s">
        <v>80</v>
      </c>
      <c r="D90" t="s">
        <v>526</v>
      </c>
      <c r="E90" t="str">
        <f>VLOOKUP(D90,'team abbr lookup'!A:B,2,FALSE)</f>
        <v>Buffalo Bills</v>
      </c>
      <c r="F90">
        <v>11</v>
      </c>
      <c r="G90" t="s">
        <v>566</v>
      </c>
      <c r="H90">
        <v>96</v>
      </c>
      <c r="I90">
        <v>97</v>
      </c>
      <c r="J90">
        <v>74</v>
      </c>
      <c r="K90" s="2">
        <f t="shared" si="2"/>
        <v>89</v>
      </c>
    </row>
    <row r="91" spans="1:11" x14ac:dyDescent="0.25">
      <c r="A91" t="str">
        <f t="shared" si="3"/>
        <v>BALJ.K. Dobbins</v>
      </c>
      <c r="B91">
        <v>90</v>
      </c>
      <c r="C91" t="s">
        <v>152</v>
      </c>
      <c r="D91" t="s">
        <v>488</v>
      </c>
      <c r="E91" t="str">
        <f>VLOOKUP(D91,'team abbr lookup'!A:B,2,FALSE)</f>
        <v>Baltimore Ravens</v>
      </c>
      <c r="F91">
        <v>8</v>
      </c>
      <c r="G91" t="s">
        <v>571</v>
      </c>
      <c r="H91">
        <v>97</v>
      </c>
      <c r="I91">
        <v>71</v>
      </c>
      <c r="J91">
        <v>105</v>
      </c>
      <c r="K91" s="2">
        <f t="shared" si="2"/>
        <v>91</v>
      </c>
    </row>
    <row r="92" spans="1:11" x14ac:dyDescent="0.25">
      <c r="A92" t="str">
        <f t="shared" si="3"/>
        <v>MIAJordan Howard</v>
      </c>
      <c r="B92">
        <v>91</v>
      </c>
      <c r="C92" t="s">
        <v>48</v>
      </c>
      <c r="D92" t="s">
        <v>534</v>
      </c>
      <c r="E92" t="str">
        <f>VLOOKUP(D92,'team abbr lookup'!A:B,2,FALSE)</f>
        <v>Miami Dolphins</v>
      </c>
      <c r="F92">
        <v>11</v>
      </c>
      <c r="G92" t="s">
        <v>572</v>
      </c>
      <c r="H92">
        <v>102</v>
      </c>
      <c r="I92">
        <v>73</v>
      </c>
      <c r="J92">
        <v>103</v>
      </c>
      <c r="K92" s="2">
        <f t="shared" si="2"/>
        <v>92.666666666666671</v>
      </c>
    </row>
    <row r="93" spans="1:11" x14ac:dyDescent="0.25">
      <c r="A93" t="str">
        <f t="shared" si="3"/>
        <v>GBAaron Rodgers</v>
      </c>
      <c r="B93">
        <v>92</v>
      </c>
      <c r="C93" t="s">
        <v>209</v>
      </c>
      <c r="D93" t="s">
        <v>470</v>
      </c>
      <c r="E93" t="str">
        <f>VLOOKUP(D93,'team abbr lookup'!A:B,2,FALSE)</f>
        <v>Green Bay Packers</v>
      </c>
      <c r="F93">
        <v>5</v>
      </c>
      <c r="G93" t="s">
        <v>573</v>
      </c>
      <c r="H93">
        <v>93</v>
      </c>
      <c r="I93">
        <v>110</v>
      </c>
      <c r="J93">
        <v>88</v>
      </c>
      <c r="K93" s="2">
        <f t="shared" si="2"/>
        <v>97</v>
      </c>
    </row>
    <row r="94" spans="1:11" x14ac:dyDescent="0.25">
      <c r="A94" t="str">
        <f t="shared" si="3"/>
        <v>ARIChristian Kirk</v>
      </c>
      <c r="B94">
        <v>93</v>
      </c>
      <c r="C94" t="s">
        <v>222</v>
      </c>
      <c r="D94" t="s">
        <v>471</v>
      </c>
      <c r="E94" t="str">
        <f>VLOOKUP(D94,'team abbr lookup'!A:B,2,FALSE)</f>
        <v>Arizona Cardinals</v>
      </c>
      <c r="F94">
        <v>8</v>
      </c>
      <c r="G94" t="s">
        <v>575</v>
      </c>
      <c r="H94">
        <v>111</v>
      </c>
      <c r="I94">
        <v>98</v>
      </c>
      <c r="J94">
        <v>83</v>
      </c>
      <c r="K94" s="2">
        <f t="shared" si="2"/>
        <v>97.333333333333329</v>
      </c>
    </row>
    <row r="95" spans="1:11" x14ac:dyDescent="0.25">
      <c r="A95" t="str">
        <f t="shared" si="3"/>
        <v>DETKerryon Johnson</v>
      </c>
      <c r="B95">
        <v>94</v>
      </c>
      <c r="C95" t="s">
        <v>67</v>
      </c>
      <c r="D95" t="s">
        <v>492</v>
      </c>
      <c r="E95" t="str">
        <f>VLOOKUP(D95,'team abbr lookup'!A:B,2,FALSE)</f>
        <v>Detroit Lions</v>
      </c>
      <c r="F95">
        <v>5</v>
      </c>
      <c r="G95" t="s">
        <v>576</v>
      </c>
      <c r="H95">
        <v>95</v>
      </c>
      <c r="I95">
        <v>100</v>
      </c>
      <c r="J95">
        <v>100</v>
      </c>
      <c r="K95" s="2">
        <f t="shared" si="2"/>
        <v>98.333333333333329</v>
      </c>
    </row>
    <row r="96" spans="1:11" x14ac:dyDescent="0.25">
      <c r="A96" t="str">
        <f t="shared" si="3"/>
        <v>MIAMatt Breida</v>
      </c>
      <c r="B96">
        <v>95</v>
      </c>
      <c r="C96" t="s">
        <v>49</v>
      </c>
      <c r="D96" t="s">
        <v>534</v>
      </c>
      <c r="E96" t="str">
        <f>VLOOKUP(D96,'team abbr lookup'!A:B,2,FALSE)</f>
        <v>Miami Dolphins</v>
      </c>
      <c r="F96">
        <v>11</v>
      </c>
      <c r="G96" t="s">
        <v>578</v>
      </c>
      <c r="H96">
        <v>110</v>
      </c>
      <c r="I96">
        <v>95</v>
      </c>
      <c r="J96">
        <v>91</v>
      </c>
      <c r="K96" s="2">
        <f t="shared" si="2"/>
        <v>98.666666666666671</v>
      </c>
    </row>
    <row r="97" spans="1:11" x14ac:dyDescent="0.25">
      <c r="A97" t="str">
        <f t="shared" si="3"/>
        <v>NYJJamison Crowder</v>
      </c>
      <c r="B97">
        <v>96</v>
      </c>
      <c r="C97" t="s">
        <v>116</v>
      </c>
      <c r="D97" t="s">
        <v>508</v>
      </c>
      <c r="E97" t="str">
        <f>VLOOKUP(D97,'team abbr lookup'!A:B,2,FALSE)</f>
        <v>New York Jets</v>
      </c>
      <c r="F97">
        <v>11</v>
      </c>
      <c r="G97" t="s">
        <v>579</v>
      </c>
      <c r="H97">
        <v>99</v>
      </c>
      <c r="I97">
        <v>111</v>
      </c>
      <c r="J97">
        <v>89</v>
      </c>
      <c r="K97" s="2">
        <f t="shared" si="2"/>
        <v>99.666666666666671</v>
      </c>
    </row>
    <row r="98" spans="1:11" x14ac:dyDescent="0.25">
      <c r="A98" t="str">
        <f t="shared" si="3"/>
        <v>NOJared Cook</v>
      </c>
      <c r="B98">
        <v>97</v>
      </c>
      <c r="C98" t="s">
        <v>33</v>
      </c>
      <c r="D98" t="s">
        <v>466</v>
      </c>
      <c r="E98" t="str">
        <f>VLOOKUP(D98,'team abbr lookup'!A:B,2,FALSE)</f>
        <v>New Orleans Saints</v>
      </c>
      <c r="F98">
        <v>6</v>
      </c>
      <c r="G98" t="s">
        <v>577</v>
      </c>
      <c r="H98">
        <v>87</v>
      </c>
      <c r="I98">
        <v>122</v>
      </c>
      <c r="J98">
        <v>95</v>
      </c>
      <c r="K98" s="2">
        <f t="shared" si="2"/>
        <v>101.33333333333333</v>
      </c>
    </row>
    <row r="99" spans="1:11" x14ac:dyDescent="0.25">
      <c r="A99" t="str">
        <f t="shared" si="3"/>
        <v>PITDiontae Johnson</v>
      </c>
      <c r="B99">
        <v>98</v>
      </c>
      <c r="C99" t="s">
        <v>288</v>
      </c>
      <c r="D99" t="s">
        <v>502</v>
      </c>
      <c r="E99" t="str">
        <f>VLOOKUP(D99,'team abbr lookup'!A:B,2,FALSE)</f>
        <v>Pittsburgh Steelers</v>
      </c>
      <c r="F99">
        <v>8</v>
      </c>
      <c r="G99" t="s">
        <v>580</v>
      </c>
      <c r="H99">
        <v>100</v>
      </c>
      <c r="I99">
        <v>96</v>
      </c>
      <c r="J99">
        <v>112</v>
      </c>
      <c r="K99" s="2">
        <f t="shared" si="2"/>
        <v>102.66666666666667</v>
      </c>
    </row>
    <row r="100" spans="1:11" x14ac:dyDescent="0.25">
      <c r="A100" t="str">
        <f t="shared" si="3"/>
        <v>PHICarson Wentz</v>
      </c>
      <c r="B100">
        <v>99</v>
      </c>
      <c r="C100" t="s">
        <v>274</v>
      </c>
      <c r="D100" t="s">
        <v>475</v>
      </c>
      <c r="E100" t="str">
        <f>VLOOKUP(D100,'team abbr lookup'!A:B,2,FALSE)</f>
        <v>Philadelphia Eagles</v>
      </c>
      <c r="F100">
        <v>9</v>
      </c>
      <c r="G100" t="s">
        <v>574</v>
      </c>
      <c r="H100">
        <v>103</v>
      </c>
      <c r="I100">
        <v>108</v>
      </c>
      <c r="J100">
        <v>99</v>
      </c>
      <c r="K100" s="2">
        <f t="shared" si="2"/>
        <v>103.33333333333333</v>
      </c>
    </row>
    <row r="101" spans="1:11" x14ac:dyDescent="0.25">
      <c r="A101" t="str">
        <f t="shared" si="3"/>
        <v>NYGSterling Shepard</v>
      </c>
      <c r="B101">
        <v>100</v>
      </c>
      <c r="C101" t="s">
        <v>101</v>
      </c>
      <c r="D101" t="s">
        <v>464</v>
      </c>
      <c r="E101" t="str">
        <f>VLOOKUP(D101,'team abbr lookup'!A:B,2,FALSE)</f>
        <v>New York Giants</v>
      </c>
      <c r="F101">
        <v>11</v>
      </c>
      <c r="G101" t="s">
        <v>581</v>
      </c>
      <c r="H101">
        <v>104</v>
      </c>
      <c r="I101">
        <v>115</v>
      </c>
      <c r="J101">
        <v>94</v>
      </c>
      <c r="K101" s="2">
        <f t="shared" si="2"/>
        <v>104.33333333333333</v>
      </c>
    </row>
    <row r="102" spans="1:11" x14ac:dyDescent="0.25">
      <c r="A102" t="str">
        <f t="shared" si="3"/>
        <v>BUFJohn Brown</v>
      </c>
      <c r="B102">
        <v>101</v>
      </c>
      <c r="C102" t="s">
        <v>132</v>
      </c>
      <c r="D102" t="s">
        <v>526</v>
      </c>
      <c r="E102" t="str">
        <f>VLOOKUP(D102,'team abbr lookup'!A:B,2,FALSE)</f>
        <v>Buffalo Bills</v>
      </c>
      <c r="F102">
        <v>11</v>
      </c>
      <c r="G102" t="s">
        <v>582</v>
      </c>
      <c r="H102">
        <v>126</v>
      </c>
      <c r="I102">
        <v>102</v>
      </c>
      <c r="J102">
        <v>87</v>
      </c>
      <c r="K102" s="2">
        <f t="shared" si="2"/>
        <v>105</v>
      </c>
    </row>
    <row r="103" spans="1:11" x14ac:dyDescent="0.25">
      <c r="A103" t="str">
        <f t="shared" si="3"/>
        <v>NOEmmanuel Sanders</v>
      </c>
      <c r="B103">
        <v>102</v>
      </c>
      <c r="C103" t="s">
        <v>27</v>
      </c>
      <c r="D103" t="s">
        <v>466</v>
      </c>
      <c r="E103" t="str">
        <f>VLOOKUP(D103,'team abbr lookup'!A:B,2,FALSE)</f>
        <v>New Orleans Saints</v>
      </c>
      <c r="F103">
        <v>6</v>
      </c>
      <c r="G103" t="s">
        <v>588</v>
      </c>
      <c r="H103">
        <v>114</v>
      </c>
      <c r="I103">
        <v>106</v>
      </c>
      <c r="J103">
        <v>102</v>
      </c>
      <c r="K103" s="2">
        <f t="shared" si="2"/>
        <v>107.33333333333333</v>
      </c>
    </row>
    <row r="104" spans="1:11" x14ac:dyDescent="0.25">
      <c r="A104" t="str">
        <f t="shared" si="3"/>
        <v>INDMarlon Mack</v>
      </c>
      <c r="B104">
        <v>103</v>
      </c>
      <c r="C104" t="s">
        <v>169</v>
      </c>
      <c r="D104" t="s">
        <v>523</v>
      </c>
      <c r="E104" t="str">
        <f>VLOOKUP(D104,'team abbr lookup'!A:B,2,FALSE)</f>
        <v>Indianapolis Colts</v>
      </c>
      <c r="F104">
        <v>7</v>
      </c>
      <c r="G104" t="s">
        <v>583</v>
      </c>
      <c r="H104">
        <v>127</v>
      </c>
      <c r="I104">
        <v>88</v>
      </c>
      <c r="J104">
        <v>108</v>
      </c>
      <c r="K104" s="2">
        <f t="shared" si="2"/>
        <v>107.66666666666667</v>
      </c>
    </row>
    <row r="105" spans="1:11" x14ac:dyDescent="0.25">
      <c r="A105" t="str">
        <f t="shared" si="3"/>
        <v>NOLatavius Murray</v>
      </c>
      <c r="B105">
        <v>104</v>
      </c>
      <c r="C105" t="s">
        <v>30</v>
      </c>
      <c r="D105" t="s">
        <v>466</v>
      </c>
      <c r="E105" t="str">
        <f>VLOOKUP(D105,'team abbr lookup'!A:B,2,FALSE)</f>
        <v>New Orleans Saints</v>
      </c>
      <c r="F105">
        <v>6</v>
      </c>
      <c r="G105" t="s">
        <v>587</v>
      </c>
      <c r="H105">
        <v>121</v>
      </c>
      <c r="I105">
        <v>86</v>
      </c>
      <c r="J105">
        <v>119</v>
      </c>
      <c r="K105" s="2">
        <f t="shared" si="2"/>
        <v>108.66666666666667</v>
      </c>
    </row>
    <row r="106" spans="1:11" x14ac:dyDescent="0.25">
      <c r="A106" t="str">
        <f t="shared" si="3"/>
        <v>SFSan Francisco 49ers</v>
      </c>
      <c r="B106">
        <v>105</v>
      </c>
      <c r="C106" t="s">
        <v>52</v>
      </c>
      <c r="D106" t="s">
        <v>491</v>
      </c>
      <c r="E106" t="str">
        <f>VLOOKUP(D106,'team abbr lookup'!A:B,2,FALSE)</f>
        <v>San Francisco 49ers</v>
      </c>
      <c r="F106">
        <v>11</v>
      </c>
      <c r="G106" t="s">
        <v>585</v>
      </c>
      <c r="H106">
        <v>82</v>
      </c>
      <c r="I106">
        <v>117</v>
      </c>
      <c r="J106">
        <v>129</v>
      </c>
      <c r="K106" s="2">
        <f t="shared" si="2"/>
        <v>109.33333333333333</v>
      </c>
    </row>
    <row r="107" spans="1:11" x14ac:dyDescent="0.25">
      <c r="A107" t="str">
        <f t="shared" si="3"/>
        <v>DALCeeDee Lamb</v>
      </c>
      <c r="B107">
        <v>106</v>
      </c>
      <c r="C107" t="s">
        <v>140</v>
      </c>
      <c r="D107" t="s">
        <v>465</v>
      </c>
      <c r="E107" t="str">
        <f>VLOOKUP(D107,'team abbr lookup'!A:B,2,FALSE)</f>
        <v>Dallas Cowboys</v>
      </c>
      <c r="F107">
        <v>10</v>
      </c>
      <c r="G107" t="s">
        <v>592</v>
      </c>
      <c r="H107">
        <v>116</v>
      </c>
      <c r="I107">
        <v>103</v>
      </c>
      <c r="J107">
        <v>111</v>
      </c>
      <c r="K107" s="2">
        <f t="shared" si="2"/>
        <v>110</v>
      </c>
    </row>
    <row r="108" spans="1:11" x14ac:dyDescent="0.25">
      <c r="A108" t="str">
        <f t="shared" si="3"/>
        <v>DETMatt Stafford</v>
      </c>
      <c r="B108">
        <v>107</v>
      </c>
      <c r="C108" t="s">
        <v>366</v>
      </c>
      <c r="D108" t="s">
        <v>492</v>
      </c>
      <c r="E108" t="str">
        <f>VLOOKUP(D108,'team abbr lookup'!A:B,2,FALSE)</f>
        <v>Detroit Lions</v>
      </c>
      <c r="F108">
        <v>5</v>
      </c>
      <c r="G108" t="s">
        <v>586</v>
      </c>
      <c r="H108">
        <v>115</v>
      </c>
      <c r="I108">
        <v>109</v>
      </c>
      <c r="J108">
        <v>107</v>
      </c>
      <c r="K108" s="2">
        <f t="shared" si="2"/>
        <v>110.33333333333333</v>
      </c>
    </row>
    <row r="109" spans="1:11" x14ac:dyDescent="0.25">
      <c r="A109" t="str">
        <f t="shared" si="3"/>
        <v>DENNoah Fant</v>
      </c>
      <c r="B109">
        <v>108</v>
      </c>
      <c r="C109" t="s">
        <v>12</v>
      </c>
      <c r="D109" t="s">
        <v>516</v>
      </c>
      <c r="E109" t="str">
        <f>VLOOKUP(D109,'team abbr lookup'!A:B,2,FALSE)</f>
        <v>Denver Broncos</v>
      </c>
      <c r="F109">
        <v>8</v>
      </c>
      <c r="G109" t="s">
        <v>584</v>
      </c>
      <c r="H109">
        <v>107</v>
      </c>
      <c r="I109">
        <v>116</v>
      </c>
      <c r="J109">
        <v>114</v>
      </c>
      <c r="K109" s="2">
        <f t="shared" si="2"/>
        <v>112.33333333333333</v>
      </c>
    </row>
    <row r="110" spans="1:11" x14ac:dyDescent="0.25">
      <c r="A110" t="str">
        <f t="shared" si="3"/>
        <v>CLEAustin Hooper</v>
      </c>
      <c r="B110">
        <v>109</v>
      </c>
      <c r="C110" t="s">
        <v>284</v>
      </c>
      <c r="D110" t="s">
        <v>473</v>
      </c>
      <c r="E110" t="str">
        <f>VLOOKUP(D110,'team abbr lookup'!A:B,2,FALSE)</f>
        <v>Cleveland Browns</v>
      </c>
      <c r="F110">
        <v>9</v>
      </c>
      <c r="G110" t="s">
        <v>590</v>
      </c>
      <c r="H110">
        <v>132</v>
      </c>
      <c r="I110">
        <v>120</v>
      </c>
      <c r="J110">
        <v>86</v>
      </c>
      <c r="K110" s="2">
        <f t="shared" si="2"/>
        <v>112.66666666666667</v>
      </c>
    </row>
    <row r="111" spans="1:11" x14ac:dyDescent="0.25">
      <c r="A111" t="str">
        <f t="shared" si="3"/>
        <v>SFTevin Coleman</v>
      </c>
      <c r="B111">
        <v>110</v>
      </c>
      <c r="C111" t="s">
        <v>57</v>
      </c>
      <c r="D111" t="s">
        <v>491</v>
      </c>
      <c r="E111" t="str">
        <f>VLOOKUP(D111,'team abbr lookup'!A:B,2,FALSE)</f>
        <v>San Francisco 49ers</v>
      </c>
      <c r="F111">
        <v>11</v>
      </c>
      <c r="G111" t="s">
        <v>589</v>
      </c>
      <c r="H111">
        <v>118</v>
      </c>
      <c r="I111">
        <v>104</v>
      </c>
      <c r="J111">
        <v>116</v>
      </c>
      <c r="K111" s="2">
        <f t="shared" si="2"/>
        <v>112.66666666666667</v>
      </c>
    </row>
    <row r="112" spans="1:11" x14ac:dyDescent="0.25">
      <c r="A112" t="str">
        <f t="shared" si="3"/>
        <v>ATLHayden Hurst</v>
      </c>
      <c r="B112">
        <v>111</v>
      </c>
      <c r="C112" t="s">
        <v>200</v>
      </c>
      <c r="D112" t="s">
        <v>477</v>
      </c>
      <c r="E112" t="str">
        <f>VLOOKUP(D112,'team abbr lookup'!A:B,2,FALSE)</f>
        <v>Atlanta Falcons</v>
      </c>
      <c r="F112">
        <v>10</v>
      </c>
      <c r="G112" t="s">
        <v>591</v>
      </c>
      <c r="H112">
        <v>113</v>
      </c>
      <c r="I112">
        <v>92</v>
      </c>
      <c r="J112">
        <v>134</v>
      </c>
      <c r="K112" s="2">
        <f t="shared" si="2"/>
        <v>113</v>
      </c>
    </row>
    <row r="113" spans="1:11" x14ac:dyDescent="0.25">
      <c r="A113" t="str">
        <f t="shared" si="3"/>
        <v>NYGDarius Slayton</v>
      </c>
      <c r="B113">
        <v>112</v>
      </c>
      <c r="C113" t="s">
        <v>100</v>
      </c>
      <c r="D113" t="s">
        <v>464</v>
      </c>
      <c r="E113" t="str">
        <f>VLOOKUP(D113,'team abbr lookup'!A:B,2,FALSE)</f>
        <v>New York Giants</v>
      </c>
      <c r="F113">
        <v>11</v>
      </c>
      <c r="G113" t="s">
        <v>593</v>
      </c>
      <c r="H113">
        <v>131</v>
      </c>
      <c r="I113">
        <v>112</v>
      </c>
      <c r="J113">
        <v>101</v>
      </c>
      <c r="K113" s="2">
        <f t="shared" si="2"/>
        <v>114.66666666666667</v>
      </c>
    </row>
    <row r="114" spans="1:11" x14ac:dyDescent="0.25">
      <c r="A114" t="str">
        <f t="shared" si="3"/>
        <v>DENJerry Jeudy</v>
      </c>
      <c r="B114">
        <v>113</v>
      </c>
      <c r="C114" t="s">
        <v>6</v>
      </c>
      <c r="D114" t="s">
        <v>516</v>
      </c>
      <c r="E114" t="str">
        <f>VLOOKUP(D114,'team abbr lookup'!A:B,2,FALSE)</f>
        <v>Denver Broncos</v>
      </c>
      <c r="F114">
        <v>8</v>
      </c>
      <c r="G114" t="s">
        <v>594</v>
      </c>
      <c r="H114">
        <v>117</v>
      </c>
      <c r="I114">
        <v>118</v>
      </c>
      <c r="J114">
        <v>109</v>
      </c>
      <c r="K114" s="2">
        <f t="shared" si="2"/>
        <v>114.66666666666667</v>
      </c>
    </row>
    <row r="115" spans="1:11" x14ac:dyDescent="0.25">
      <c r="A115" t="str">
        <f t="shared" si="3"/>
        <v>BUFZack Moss</v>
      </c>
      <c r="B115">
        <v>114</v>
      </c>
      <c r="C115" t="s">
        <v>135</v>
      </c>
      <c r="D115" t="s">
        <v>526</v>
      </c>
      <c r="E115" t="str">
        <f>VLOOKUP(D115,'team abbr lookup'!A:B,2,FALSE)</f>
        <v>Buffalo Bills</v>
      </c>
      <c r="F115">
        <v>11</v>
      </c>
      <c r="G115" t="s">
        <v>596</v>
      </c>
      <c r="H115">
        <v>112</v>
      </c>
      <c r="I115">
        <v>93</v>
      </c>
      <c r="J115">
        <v>145</v>
      </c>
      <c r="K115" s="2">
        <f t="shared" si="2"/>
        <v>116.66666666666667</v>
      </c>
    </row>
    <row r="116" spans="1:11" x14ac:dyDescent="0.25">
      <c r="A116" t="str">
        <f t="shared" si="3"/>
        <v>PITPittsburgh Steelers</v>
      </c>
      <c r="B116">
        <v>115</v>
      </c>
      <c r="C116" t="s">
        <v>286</v>
      </c>
      <c r="D116" t="s">
        <v>502</v>
      </c>
      <c r="E116" t="str">
        <f>VLOOKUP(D116,'team abbr lookup'!A:B,2,FALSE)</f>
        <v>Pittsburgh Steelers</v>
      </c>
      <c r="F116">
        <v>8</v>
      </c>
      <c r="G116" t="s">
        <v>597</v>
      </c>
      <c r="H116">
        <v>83</v>
      </c>
      <c r="I116">
        <v>128</v>
      </c>
      <c r="J116">
        <v>141</v>
      </c>
      <c r="K116" s="2">
        <f t="shared" si="2"/>
        <v>117.33333333333333</v>
      </c>
    </row>
    <row r="117" spans="1:11" x14ac:dyDescent="0.25">
      <c r="A117" t="str">
        <f t="shared" si="3"/>
        <v>MINJustin Jefferson</v>
      </c>
      <c r="B117">
        <v>116</v>
      </c>
      <c r="C117" t="s">
        <v>213</v>
      </c>
      <c r="D117" t="s">
        <v>467</v>
      </c>
      <c r="E117" t="str">
        <f>VLOOKUP(D117,'team abbr lookup'!A:B,2,FALSE)</f>
        <v>Minnesota Vikings</v>
      </c>
      <c r="F117">
        <v>7</v>
      </c>
      <c r="G117" t="s">
        <v>595</v>
      </c>
      <c r="H117">
        <v>136</v>
      </c>
      <c r="I117">
        <v>107</v>
      </c>
      <c r="J117">
        <v>110</v>
      </c>
      <c r="K117" s="2">
        <f t="shared" si="2"/>
        <v>117.66666666666667</v>
      </c>
    </row>
    <row r="118" spans="1:11" x14ac:dyDescent="0.25">
      <c r="A118" t="str">
        <f t="shared" si="3"/>
        <v>LVHenry Ruggs III</v>
      </c>
      <c r="B118">
        <v>117</v>
      </c>
      <c r="C118" t="s">
        <v>108</v>
      </c>
      <c r="D118" t="s">
        <v>484</v>
      </c>
      <c r="E118" t="str">
        <f>VLOOKUP(D118,'team abbr lookup'!A:B,2,FALSE)</f>
        <v>Las Vegas Raiders</v>
      </c>
      <c r="F118">
        <v>6</v>
      </c>
      <c r="G118" t="s">
        <v>598</v>
      </c>
      <c r="H118">
        <v>106</v>
      </c>
      <c r="I118">
        <v>121</v>
      </c>
      <c r="J118">
        <v>130</v>
      </c>
      <c r="K118" s="2">
        <f t="shared" si="2"/>
        <v>119</v>
      </c>
    </row>
    <row r="119" spans="1:11" x14ac:dyDescent="0.25">
      <c r="A119" t="str">
        <f t="shared" si="3"/>
        <v>LARDarrell Henderson</v>
      </c>
      <c r="B119">
        <v>118</v>
      </c>
      <c r="C119" t="s">
        <v>181</v>
      </c>
      <c r="D119" t="s">
        <v>510</v>
      </c>
      <c r="E119" t="str">
        <f>VLOOKUP(D119,'team abbr lookup'!A:B,2,FALSE)</f>
        <v>Los Angeles Rams</v>
      </c>
      <c r="F119">
        <v>9</v>
      </c>
      <c r="G119" t="s">
        <v>599</v>
      </c>
      <c r="H119">
        <v>108</v>
      </c>
      <c r="I119">
        <v>141</v>
      </c>
      <c r="J119">
        <v>115</v>
      </c>
      <c r="K119" s="2">
        <f t="shared" si="2"/>
        <v>121.33333333333333</v>
      </c>
    </row>
    <row r="120" spans="1:11" x14ac:dyDescent="0.25">
      <c r="A120" t="str">
        <f t="shared" si="3"/>
        <v>NESony Michel</v>
      </c>
      <c r="B120">
        <v>119</v>
      </c>
      <c r="C120" t="s">
        <v>251</v>
      </c>
      <c r="D120" t="s">
        <v>553</v>
      </c>
      <c r="E120" t="str">
        <f>VLOOKUP(D120,'team abbr lookup'!A:B,2,FALSE)</f>
        <v>New England Patriots</v>
      </c>
      <c r="F120">
        <v>6</v>
      </c>
      <c r="G120" t="s">
        <v>600</v>
      </c>
      <c r="H120">
        <v>175</v>
      </c>
      <c r="I120">
        <v>101</v>
      </c>
      <c r="J120">
        <v>92</v>
      </c>
      <c r="K120" s="2">
        <f t="shared" si="2"/>
        <v>122.66666666666667</v>
      </c>
    </row>
    <row r="121" spans="1:11" x14ac:dyDescent="0.25">
      <c r="A121" t="str">
        <f t="shared" si="3"/>
        <v>MINAlexander Mattison</v>
      </c>
      <c r="B121">
        <v>120</v>
      </c>
      <c r="C121" t="s">
        <v>216</v>
      </c>
      <c r="D121" t="s">
        <v>467</v>
      </c>
      <c r="E121" t="str">
        <f>VLOOKUP(D121,'team abbr lookup'!A:B,2,FALSE)</f>
        <v>Minnesota Vikings</v>
      </c>
      <c r="F121">
        <v>7</v>
      </c>
      <c r="G121" t="s">
        <v>601</v>
      </c>
      <c r="H121">
        <v>134</v>
      </c>
      <c r="I121">
        <v>114</v>
      </c>
      <c r="J121">
        <v>132</v>
      </c>
      <c r="K121" s="2">
        <f t="shared" si="2"/>
        <v>126.66666666666667</v>
      </c>
    </row>
    <row r="122" spans="1:11" x14ac:dyDescent="0.25">
      <c r="A122" t="str">
        <f t="shared" si="3"/>
        <v>BALBaltimore Ravens</v>
      </c>
      <c r="B122">
        <v>121</v>
      </c>
      <c r="C122" t="s">
        <v>146</v>
      </c>
      <c r="D122" t="s">
        <v>488</v>
      </c>
      <c r="E122" t="str">
        <f>VLOOKUP(D122,'team abbr lookup'!A:B,2,FALSE)</f>
        <v>Baltimore Ravens</v>
      </c>
      <c r="F122">
        <v>8</v>
      </c>
      <c r="G122" t="s">
        <v>602</v>
      </c>
      <c r="H122">
        <v>98</v>
      </c>
      <c r="I122">
        <v>139</v>
      </c>
      <c r="J122">
        <v>144</v>
      </c>
      <c r="K122" s="2">
        <f t="shared" si="2"/>
        <v>127</v>
      </c>
    </row>
    <row r="123" spans="1:11" x14ac:dyDescent="0.25">
      <c r="A123" t="str">
        <f t="shared" si="3"/>
        <v>NYGDaniel Jones</v>
      </c>
      <c r="B123">
        <v>122</v>
      </c>
      <c r="C123" t="s">
        <v>105</v>
      </c>
      <c r="D123" t="s">
        <v>464</v>
      </c>
      <c r="E123" t="str">
        <f>VLOOKUP(D123,'team abbr lookup'!A:B,2,FALSE)</f>
        <v>New York Giants</v>
      </c>
      <c r="F123">
        <v>11</v>
      </c>
      <c r="G123" t="s">
        <v>603</v>
      </c>
      <c r="H123">
        <v>137</v>
      </c>
      <c r="I123">
        <v>125</v>
      </c>
      <c r="J123">
        <v>121</v>
      </c>
      <c r="K123" s="2">
        <f t="shared" si="2"/>
        <v>127.66666666666667</v>
      </c>
    </row>
    <row r="124" spans="1:11" x14ac:dyDescent="0.25">
      <c r="A124" t="str">
        <f t="shared" si="3"/>
        <v>MIAPreston Williams</v>
      </c>
      <c r="B124">
        <v>123</v>
      </c>
      <c r="C124" t="s">
        <v>45</v>
      </c>
      <c r="D124" t="s">
        <v>534</v>
      </c>
      <c r="E124" t="str">
        <f>VLOOKUP(D124,'team abbr lookup'!A:B,2,FALSE)</f>
        <v>Miami Dolphins</v>
      </c>
      <c r="F124">
        <v>11</v>
      </c>
      <c r="G124" t="s">
        <v>605</v>
      </c>
      <c r="H124">
        <v>124</v>
      </c>
      <c r="I124">
        <v>133</v>
      </c>
      <c r="J124">
        <v>127</v>
      </c>
      <c r="K124" s="2">
        <f t="shared" si="2"/>
        <v>128</v>
      </c>
    </row>
    <row r="125" spans="1:11" x14ac:dyDescent="0.25">
      <c r="A125" t="str">
        <f t="shared" si="3"/>
        <v>DETT.J. Hockenson</v>
      </c>
      <c r="B125">
        <v>124</v>
      </c>
      <c r="C125" t="s">
        <v>68</v>
      </c>
      <c r="D125" t="s">
        <v>492</v>
      </c>
      <c r="E125" t="str">
        <f>VLOOKUP(D125,'team abbr lookup'!A:B,2,FALSE)</f>
        <v>Detroit Lions</v>
      </c>
      <c r="F125">
        <v>5</v>
      </c>
      <c r="G125" t="s">
        <v>606</v>
      </c>
      <c r="H125">
        <v>125</v>
      </c>
      <c r="I125">
        <v>131</v>
      </c>
      <c r="J125">
        <v>128</v>
      </c>
      <c r="K125" s="2">
        <f t="shared" si="2"/>
        <v>128</v>
      </c>
    </row>
    <row r="126" spans="1:11" x14ac:dyDescent="0.25">
      <c r="A126" t="str">
        <f t="shared" si="3"/>
        <v>CARRobby Anderson</v>
      </c>
      <c r="B126">
        <v>125</v>
      </c>
      <c r="C126" t="s">
        <v>158</v>
      </c>
      <c r="D126" t="s">
        <v>463</v>
      </c>
      <c r="E126" t="str">
        <f>VLOOKUP(D126,'team abbr lookup'!A:B,2,FALSE)</f>
        <v>Carolina Panthers</v>
      </c>
      <c r="F126">
        <v>13</v>
      </c>
      <c r="G126" t="s">
        <v>609</v>
      </c>
      <c r="H126">
        <v>129</v>
      </c>
      <c r="I126">
        <v>140</v>
      </c>
      <c r="J126">
        <v>117</v>
      </c>
      <c r="K126" s="2">
        <f t="shared" si="2"/>
        <v>128.66666666666666</v>
      </c>
    </row>
    <row r="127" spans="1:11" x14ac:dyDescent="0.25">
      <c r="A127" t="str">
        <f t="shared" si="3"/>
        <v>MIAMike Gesicki</v>
      </c>
      <c r="B127">
        <v>126</v>
      </c>
      <c r="C127" t="s">
        <v>51</v>
      </c>
      <c r="D127" t="s">
        <v>534</v>
      </c>
      <c r="E127" t="str">
        <f>VLOOKUP(D127,'team abbr lookup'!A:B,2,FALSE)</f>
        <v>Miami Dolphins</v>
      </c>
      <c r="F127">
        <v>11</v>
      </c>
      <c r="G127" t="s">
        <v>607</v>
      </c>
      <c r="H127">
        <v>139</v>
      </c>
      <c r="I127">
        <v>129</v>
      </c>
      <c r="J127">
        <v>120</v>
      </c>
      <c r="K127" s="2">
        <f t="shared" si="2"/>
        <v>129.33333333333334</v>
      </c>
    </row>
    <row r="128" spans="1:11" x14ac:dyDescent="0.25">
      <c r="A128" t="str">
        <f t="shared" si="3"/>
        <v>BUFBuffalo Bills</v>
      </c>
      <c r="B128">
        <v>127</v>
      </c>
      <c r="C128" t="s">
        <v>130</v>
      </c>
      <c r="D128" t="s">
        <v>526</v>
      </c>
      <c r="E128" t="str">
        <f>VLOOKUP(D128,'team abbr lookup'!A:B,2,FALSE)</f>
        <v>Buffalo Bills</v>
      </c>
      <c r="F128">
        <v>11</v>
      </c>
      <c r="G128" t="s">
        <v>608</v>
      </c>
      <c r="H128">
        <v>85</v>
      </c>
      <c r="I128">
        <v>148</v>
      </c>
      <c r="J128">
        <v>159</v>
      </c>
      <c r="K128" s="2">
        <f t="shared" si="2"/>
        <v>130.66666666666666</v>
      </c>
    </row>
    <row r="129" spans="1:11" x14ac:dyDescent="0.25">
      <c r="A129" t="str">
        <f t="shared" si="3"/>
        <v>BALJustin Tucker</v>
      </c>
      <c r="B129">
        <v>128</v>
      </c>
      <c r="C129" t="s">
        <v>310</v>
      </c>
      <c r="D129" t="s">
        <v>488</v>
      </c>
      <c r="E129" t="str">
        <f>VLOOKUP(D129,'team abbr lookup'!A:B,2,FALSE)</f>
        <v>Baltimore Ravens</v>
      </c>
      <c r="F129">
        <v>8</v>
      </c>
      <c r="G129" t="s">
        <v>614</v>
      </c>
      <c r="H129">
        <v>91</v>
      </c>
      <c r="I129">
        <v>142</v>
      </c>
      <c r="J129">
        <v>162</v>
      </c>
      <c r="K129" s="2">
        <f t="shared" si="2"/>
        <v>131.66666666666666</v>
      </c>
    </row>
    <row r="130" spans="1:11" x14ac:dyDescent="0.25">
      <c r="A130" t="str">
        <f t="shared" si="3"/>
        <v>TBKe'Shawn Vaughn</v>
      </c>
      <c r="B130">
        <v>129</v>
      </c>
      <c r="C130" t="s">
        <v>414</v>
      </c>
      <c r="D130" t="s">
        <v>487</v>
      </c>
      <c r="E130" t="str">
        <f>VLOOKUP(D130,'team abbr lookup'!A:B,2,FALSE)</f>
        <v>Tampa Bay Buccaneers</v>
      </c>
      <c r="F130">
        <v>13</v>
      </c>
      <c r="G130" t="s">
        <v>604</v>
      </c>
      <c r="H130">
        <v>178</v>
      </c>
      <c r="I130">
        <v>119</v>
      </c>
      <c r="J130">
        <v>98</v>
      </c>
      <c r="K130" s="2">
        <f t="shared" ref="K130:K193" si="4">AVERAGE(H130:J130)</f>
        <v>131.66666666666666</v>
      </c>
    </row>
    <row r="131" spans="1:11" x14ac:dyDescent="0.25">
      <c r="A131" t="str">
        <f t="shared" ref="A131:A194" si="5">_xlfn.CONCAT(D131,C131)</f>
        <v>HOUDuke Johnson</v>
      </c>
      <c r="B131">
        <v>130</v>
      </c>
      <c r="C131" t="s">
        <v>40</v>
      </c>
      <c r="D131" t="s">
        <v>513</v>
      </c>
      <c r="E131" t="str">
        <f>VLOOKUP(D131,'team abbr lookup'!A:B,2,FALSE)</f>
        <v>Houston Texans</v>
      </c>
      <c r="F131">
        <v>8</v>
      </c>
      <c r="G131" t="s">
        <v>610</v>
      </c>
      <c r="H131">
        <v>147</v>
      </c>
      <c r="I131">
        <v>126</v>
      </c>
      <c r="J131">
        <v>124</v>
      </c>
      <c r="K131" s="2">
        <f t="shared" si="4"/>
        <v>132.33333333333334</v>
      </c>
    </row>
    <row r="132" spans="1:11" x14ac:dyDescent="0.25">
      <c r="A132" t="str">
        <f t="shared" si="5"/>
        <v>NYGGolden Tate</v>
      </c>
      <c r="B132">
        <v>131</v>
      </c>
      <c r="C132" t="s">
        <v>102</v>
      </c>
      <c r="D132" t="s">
        <v>464</v>
      </c>
      <c r="E132" t="str">
        <f>VLOOKUP(D132,'team abbr lookup'!A:B,2,FALSE)</f>
        <v>New York Giants</v>
      </c>
      <c r="F132">
        <v>11</v>
      </c>
      <c r="G132" t="s">
        <v>611</v>
      </c>
      <c r="H132">
        <v>120</v>
      </c>
      <c r="I132">
        <v>156</v>
      </c>
      <c r="J132">
        <v>122</v>
      </c>
      <c r="K132" s="2">
        <f t="shared" si="4"/>
        <v>132.66666666666666</v>
      </c>
    </row>
    <row r="133" spans="1:11" x14ac:dyDescent="0.25">
      <c r="A133" t="str">
        <f t="shared" si="5"/>
        <v>KCHarrison Butker</v>
      </c>
      <c r="B133">
        <v>132</v>
      </c>
      <c r="C133" t="s">
        <v>308</v>
      </c>
      <c r="D133" t="s">
        <v>472</v>
      </c>
      <c r="E133" t="str">
        <f>VLOOKUP(D133,'team abbr lookup'!A:B,2,FALSE)</f>
        <v>Kansas City Chiefs</v>
      </c>
      <c r="F133">
        <v>10</v>
      </c>
      <c r="G133" t="s">
        <v>615</v>
      </c>
      <c r="H133">
        <v>94</v>
      </c>
      <c r="I133">
        <v>147</v>
      </c>
      <c r="J133">
        <v>160</v>
      </c>
      <c r="K133" s="2">
        <f t="shared" si="4"/>
        <v>133.66666666666666</v>
      </c>
    </row>
    <row r="134" spans="1:11" x14ac:dyDescent="0.25">
      <c r="A134" t="str">
        <f t="shared" si="5"/>
        <v>PITBen Roethlisberger</v>
      </c>
      <c r="B134">
        <v>133</v>
      </c>
      <c r="C134" t="s">
        <v>295</v>
      </c>
      <c r="D134" t="s">
        <v>502</v>
      </c>
      <c r="E134" t="str">
        <f>VLOOKUP(D134,'team abbr lookup'!A:B,2,FALSE)</f>
        <v>Pittsburgh Steelers</v>
      </c>
      <c r="F134">
        <v>8</v>
      </c>
      <c r="G134" t="s">
        <v>613</v>
      </c>
      <c r="H134">
        <v>143</v>
      </c>
      <c r="I134">
        <v>138</v>
      </c>
      <c r="J134">
        <v>125</v>
      </c>
      <c r="K134" s="2">
        <f t="shared" si="4"/>
        <v>135.33333333333334</v>
      </c>
    </row>
    <row r="135" spans="1:11" x14ac:dyDescent="0.25">
      <c r="A135" t="str">
        <f t="shared" si="5"/>
        <v>KCMecole Hardman</v>
      </c>
      <c r="B135">
        <v>134</v>
      </c>
      <c r="C135" t="s">
        <v>125</v>
      </c>
      <c r="D135" t="s">
        <v>472</v>
      </c>
      <c r="E135" t="str">
        <f>VLOOKUP(D135,'team abbr lookup'!A:B,2,FALSE)</f>
        <v>Kansas City Chiefs</v>
      </c>
      <c r="F135">
        <v>10</v>
      </c>
      <c r="G135" t="s">
        <v>612</v>
      </c>
      <c r="H135">
        <v>128</v>
      </c>
      <c r="I135">
        <v>130</v>
      </c>
      <c r="J135">
        <v>149</v>
      </c>
      <c r="K135" s="2">
        <f t="shared" si="4"/>
        <v>135.66666666666666</v>
      </c>
    </row>
    <row r="136" spans="1:11" x14ac:dyDescent="0.25">
      <c r="A136" t="str">
        <f t="shared" si="5"/>
        <v>DALTony Pollard</v>
      </c>
      <c r="B136">
        <v>135</v>
      </c>
      <c r="C136" t="s">
        <v>142</v>
      </c>
      <c r="D136" t="s">
        <v>465</v>
      </c>
      <c r="E136" t="str">
        <f>VLOOKUP(D136,'team abbr lookup'!A:B,2,FALSE)</f>
        <v>Dallas Cowboys</v>
      </c>
      <c r="F136">
        <v>10</v>
      </c>
      <c r="G136" t="s">
        <v>616</v>
      </c>
      <c r="H136">
        <v>144</v>
      </c>
      <c r="I136">
        <v>134</v>
      </c>
      <c r="J136">
        <v>133</v>
      </c>
      <c r="K136" s="2">
        <f t="shared" si="4"/>
        <v>137</v>
      </c>
    </row>
    <row r="137" spans="1:11" x14ac:dyDescent="0.25">
      <c r="A137" t="str">
        <f t="shared" si="5"/>
        <v>WASAntonio Gibson</v>
      </c>
      <c r="B137">
        <v>136</v>
      </c>
      <c r="C137" t="s">
        <v>19</v>
      </c>
      <c r="D137" t="s">
        <v>542</v>
      </c>
      <c r="E137" t="str">
        <f>VLOOKUP(D137,'team abbr lookup'!A:B,2,FALSE)</f>
        <v>Washington Football Team</v>
      </c>
      <c r="F137">
        <v>8</v>
      </c>
      <c r="G137" t="s">
        <v>622</v>
      </c>
      <c r="H137">
        <v>141</v>
      </c>
      <c r="I137">
        <v>83</v>
      </c>
      <c r="J137">
        <v>199</v>
      </c>
      <c r="K137" s="2">
        <f t="shared" si="4"/>
        <v>141</v>
      </c>
    </row>
    <row r="138" spans="1:11" x14ac:dyDescent="0.25">
      <c r="A138" t="str">
        <f t="shared" si="5"/>
        <v>LACMike Williams</v>
      </c>
      <c r="B138">
        <v>137</v>
      </c>
      <c r="C138" t="s">
        <v>92</v>
      </c>
      <c r="D138" t="s">
        <v>481</v>
      </c>
      <c r="E138" t="str">
        <f>VLOOKUP(D138,'team abbr lookup'!A:B,2,FALSE)</f>
        <v>Los Angeles Chargers</v>
      </c>
      <c r="F138">
        <v>10</v>
      </c>
      <c r="G138" t="s">
        <v>617</v>
      </c>
      <c r="H138">
        <v>151</v>
      </c>
      <c r="I138">
        <v>166</v>
      </c>
      <c r="J138">
        <v>106</v>
      </c>
      <c r="K138" s="2">
        <f t="shared" si="4"/>
        <v>141</v>
      </c>
    </row>
    <row r="139" spans="1:11" x14ac:dyDescent="0.25">
      <c r="A139" t="str">
        <f t="shared" si="5"/>
        <v>PHIBoston Scott</v>
      </c>
      <c r="B139">
        <v>138</v>
      </c>
      <c r="C139" t="s">
        <v>273</v>
      </c>
      <c r="D139" t="s">
        <v>475</v>
      </c>
      <c r="E139" t="str">
        <f>VLOOKUP(D139,'team abbr lookup'!A:B,2,FALSE)</f>
        <v>Philadelphia Eagles</v>
      </c>
      <c r="F139">
        <v>9</v>
      </c>
      <c r="G139" t="s">
        <v>623</v>
      </c>
      <c r="H139">
        <v>173</v>
      </c>
      <c r="I139">
        <v>113</v>
      </c>
      <c r="J139">
        <v>139</v>
      </c>
      <c r="K139" s="2">
        <f t="shared" si="4"/>
        <v>141.66666666666666</v>
      </c>
    </row>
    <row r="140" spans="1:11" x14ac:dyDescent="0.25">
      <c r="A140" t="str">
        <f t="shared" si="5"/>
        <v>LARJared Goff</v>
      </c>
      <c r="B140">
        <v>139</v>
      </c>
      <c r="C140" t="s">
        <v>183</v>
      </c>
      <c r="D140" t="s">
        <v>510</v>
      </c>
      <c r="E140" t="str">
        <f>VLOOKUP(D140,'team abbr lookup'!A:B,2,FALSE)</f>
        <v>Los Angeles Rams</v>
      </c>
      <c r="F140">
        <v>9</v>
      </c>
      <c r="G140" t="s">
        <v>619</v>
      </c>
      <c r="H140">
        <v>154</v>
      </c>
      <c r="I140">
        <v>136</v>
      </c>
      <c r="J140">
        <v>136</v>
      </c>
      <c r="K140" s="2">
        <f t="shared" si="4"/>
        <v>142</v>
      </c>
    </row>
    <row r="141" spans="1:11" x14ac:dyDescent="0.25">
      <c r="A141" t="str">
        <f t="shared" si="5"/>
        <v>JACRyquell Armstead</v>
      </c>
      <c r="B141">
        <v>140</v>
      </c>
      <c r="C141" t="s">
        <v>75</v>
      </c>
      <c r="D141" t="s">
        <v>495</v>
      </c>
      <c r="E141" t="str">
        <f>VLOOKUP(D141,'team abbr lookup'!A:B,2,FALSE)</f>
        <v>Jacksonville Jaguars</v>
      </c>
      <c r="F141">
        <v>7</v>
      </c>
      <c r="G141" t="s">
        <v>627</v>
      </c>
      <c r="H141">
        <v>149</v>
      </c>
      <c r="I141">
        <v>81</v>
      </c>
      <c r="J141">
        <v>197</v>
      </c>
      <c r="K141" s="2">
        <f t="shared" si="4"/>
        <v>142.33333333333334</v>
      </c>
    </row>
    <row r="142" spans="1:11" x14ac:dyDescent="0.25">
      <c r="A142" t="str">
        <f t="shared" si="5"/>
        <v>CHIAnthony Miller</v>
      </c>
      <c r="B142">
        <v>141</v>
      </c>
      <c r="C142" t="s">
        <v>83</v>
      </c>
      <c r="D142" t="s">
        <v>499</v>
      </c>
      <c r="E142" t="str">
        <f>VLOOKUP(D142,'team abbr lookup'!A:B,2,FALSE)</f>
        <v>Chicago Bears</v>
      </c>
      <c r="F142">
        <v>11</v>
      </c>
      <c r="G142" t="s">
        <v>618</v>
      </c>
      <c r="H142">
        <v>172</v>
      </c>
      <c r="I142">
        <v>146</v>
      </c>
      <c r="J142">
        <v>113</v>
      </c>
      <c r="K142" s="2">
        <f t="shared" si="4"/>
        <v>143.66666666666666</v>
      </c>
    </row>
    <row r="143" spans="1:11" x14ac:dyDescent="0.25">
      <c r="A143" t="str">
        <f t="shared" si="5"/>
        <v>CLEBaker Mayfield</v>
      </c>
      <c r="B143">
        <v>142</v>
      </c>
      <c r="C143" t="s">
        <v>282</v>
      </c>
      <c r="D143" t="s">
        <v>473</v>
      </c>
      <c r="E143" t="str">
        <f>VLOOKUP(D143,'team abbr lookup'!A:B,2,FALSE)</f>
        <v>Cleveland Browns</v>
      </c>
      <c r="F143">
        <v>9</v>
      </c>
      <c r="G143" t="s">
        <v>620</v>
      </c>
      <c r="H143">
        <v>164</v>
      </c>
      <c r="I143">
        <v>145</v>
      </c>
      <c r="J143">
        <v>123</v>
      </c>
      <c r="K143" s="2">
        <f t="shared" si="4"/>
        <v>144</v>
      </c>
    </row>
    <row r="144" spans="1:11" x14ac:dyDescent="0.25">
      <c r="A144" t="str">
        <f t="shared" si="5"/>
        <v>NOWil Lutz</v>
      </c>
      <c r="B144">
        <v>143</v>
      </c>
      <c r="C144" t="s">
        <v>309</v>
      </c>
      <c r="D144" t="s">
        <v>466</v>
      </c>
      <c r="E144" t="str">
        <f>VLOOKUP(D144,'team abbr lookup'!A:B,2,FALSE)</f>
        <v>New Orleans Saints</v>
      </c>
      <c r="F144">
        <v>6</v>
      </c>
      <c r="G144" t="s">
        <v>629</v>
      </c>
      <c r="H144">
        <v>105</v>
      </c>
      <c r="I144">
        <v>157</v>
      </c>
      <c r="J144">
        <v>175</v>
      </c>
      <c r="K144" s="2">
        <f t="shared" si="4"/>
        <v>145.66666666666666</v>
      </c>
    </row>
    <row r="145" spans="1:11" x14ac:dyDescent="0.25">
      <c r="A145" t="str">
        <f t="shared" si="5"/>
        <v>NENew England Patriots</v>
      </c>
      <c r="B145">
        <v>144</v>
      </c>
      <c r="C145" t="s">
        <v>246</v>
      </c>
      <c r="D145" t="s">
        <v>553</v>
      </c>
      <c r="E145" t="str">
        <f>VLOOKUP(D145,'team abbr lookup'!A:B,2,FALSE)</f>
        <v>New England Patriots</v>
      </c>
      <c r="F145">
        <v>6</v>
      </c>
      <c r="G145" t="s">
        <v>626</v>
      </c>
      <c r="H145">
        <v>109</v>
      </c>
      <c r="I145">
        <v>160</v>
      </c>
      <c r="J145">
        <v>168</v>
      </c>
      <c r="K145" s="2">
        <f t="shared" si="4"/>
        <v>145.66666666666666</v>
      </c>
    </row>
    <row r="146" spans="1:11" x14ac:dyDescent="0.25">
      <c r="A146" t="str">
        <f t="shared" si="5"/>
        <v>TENRyan Tannehill</v>
      </c>
      <c r="B146">
        <v>145</v>
      </c>
      <c r="C146" t="s">
        <v>243</v>
      </c>
      <c r="D146" t="s">
        <v>468</v>
      </c>
      <c r="E146" t="str">
        <f>VLOOKUP(D146,'team abbr lookup'!A:B,2,FALSE)</f>
        <v>Tennessee Titans</v>
      </c>
      <c r="F146">
        <v>7</v>
      </c>
      <c r="G146" t="s">
        <v>621</v>
      </c>
      <c r="H146">
        <v>158</v>
      </c>
      <c r="I146">
        <v>161</v>
      </c>
      <c r="J146">
        <v>126</v>
      </c>
      <c r="K146" s="2">
        <f t="shared" si="4"/>
        <v>148.33333333333334</v>
      </c>
    </row>
    <row r="147" spans="1:11" x14ac:dyDescent="0.25">
      <c r="A147" t="str">
        <f t="shared" si="5"/>
        <v>INDNyheim Hines</v>
      </c>
      <c r="B147">
        <v>146</v>
      </c>
      <c r="C147" t="s">
        <v>170</v>
      </c>
      <c r="D147" t="s">
        <v>523</v>
      </c>
      <c r="E147" t="str">
        <f>VLOOKUP(D147,'team abbr lookup'!A:B,2,FALSE)</f>
        <v>Indianapolis Colts</v>
      </c>
      <c r="F147">
        <v>7</v>
      </c>
      <c r="G147" t="s">
        <v>631</v>
      </c>
      <c r="H147">
        <v>165</v>
      </c>
      <c r="I147">
        <v>144</v>
      </c>
      <c r="J147">
        <v>137</v>
      </c>
      <c r="K147" s="2">
        <f t="shared" si="4"/>
        <v>148.66666666666666</v>
      </c>
    </row>
    <row r="148" spans="1:11" x14ac:dyDescent="0.25">
      <c r="A148" t="str">
        <f t="shared" si="5"/>
        <v>PHIDallas Goedert</v>
      </c>
      <c r="B148">
        <v>147</v>
      </c>
      <c r="C148" t="s">
        <v>276</v>
      </c>
      <c r="D148" t="s">
        <v>475</v>
      </c>
      <c r="E148" t="str">
        <f>VLOOKUP(D148,'team abbr lookup'!A:B,2,FALSE)</f>
        <v>Philadelphia Eagles</v>
      </c>
      <c r="F148">
        <v>9</v>
      </c>
      <c r="G148" t="s">
        <v>625</v>
      </c>
      <c r="H148">
        <v>184</v>
      </c>
      <c r="I148">
        <v>132</v>
      </c>
      <c r="J148">
        <v>131</v>
      </c>
      <c r="K148" s="2">
        <f t="shared" si="4"/>
        <v>149</v>
      </c>
    </row>
    <row r="149" spans="1:11" x14ac:dyDescent="0.25">
      <c r="A149" t="str">
        <f t="shared" si="5"/>
        <v>WASAdrian Peterson</v>
      </c>
      <c r="B149">
        <v>148</v>
      </c>
      <c r="C149" t="s">
        <v>20</v>
      </c>
      <c r="D149" t="s">
        <v>542</v>
      </c>
      <c r="E149" t="str">
        <f>VLOOKUP(D149,'team abbr lookup'!A:B,2,FALSE)</f>
        <v>Washington Football Team</v>
      </c>
      <c r="F149">
        <v>8</v>
      </c>
      <c r="G149" t="s">
        <v>641</v>
      </c>
      <c r="H149">
        <v>156</v>
      </c>
      <c r="I149">
        <v>137</v>
      </c>
      <c r="J149">
        <v>157</v>
      </c>
      <c r="K149" s="2">
        <f t="shared" si="4"/>
        <v>150</v>
      </c>
    </row>
    <row r="150" spans="1:11" x14ac:dyDescent="0.25">
      <c r="A150" t="str">
        <f t="shared" si="5"/>
        <v>PHIJalen Reagor</v>
      </c>
      <c r="B150">
        <v>149</v>
      </c>
      <c r="C150" t="s">
        <v>269</v>
      </c>
      <c r="D150" t="s">
        <v>475</v>
      </c>
      <c r="E150" t="str">
        <f>VLOOKUP(D150,'team abbr lookup'!A:B,2,FALSE)</f>
        <v>Philadelphia Eagles</v>
      </c>
      <c r="F150">
        <v>9</v>
      </c>
      <c r="G150" t="s">
        <v>624</v>
      </c>
      <c r="H150">
        <v>159</v>
      </c>
      <c r="I150">
        <v>151</v>
      </c>
      <c r="J150">
        <v>140</v>
      </c>
      <c r="K150" s="2">
        <f t="shared" si="4"/>
        <v>150</v>
      </c>
    </row>
    <row r="151" spans="1:11" x14ac:dyDescent="0.25">
      <c r="A151" t="str">
        <f t="shared" si="5"/>
        <v>PITEric Ebron</v>
      </c>
      <c r="B151">
        <v>150</v>
      </c>
      <c r="C151" t="s">
        <v>297</v>
      </c>
      <c r="D151" t="s">
        <v>502</v>
      </c>
      <c r="E151" t="str">
        <f>VLOOKUP(D151,'team abbr lookup'!A:B,2,FALSE)</f>
        <v>Pittsburgh Steelers</v>
      </c>
      <c r="F151">
        <v>8</v>
      </c>
      <c r="G151" t="s">
        <v>628</v>
      </c>
      <c r="H151">
        <v>169</v>
      </c>
      <c r="I151">
        <v>135</v>
      </c>
      <c r="J151">
        <v>150</v>
      </c>
      <c r="K151" s="2">
        <f t="shared" si="4"/>
        <v>151.33333333333334</v>
      </c>
    </row>
    <row r="152" spans="1:11" x14ac:dyDescent="0.25">
      <c r="A152" t="str">
        <f t="shared" si="5"/>
        <v>CINJoe Burrow</v>
      </c>
      <c r="B152">
        <v>151</v>
      </c>
      <c r="C152" t="s">
        <v>236</v>
      </c>
      <c r="D152" t="s">
        <v>478</v>
      </c>
      <c r="E152" t="str">
        <f>VLOOKUP(D152,'team abbr lookup'!A:B,2,FALSE)</f>
        <v>Cincinnati Bengals</v>
      </c>
      <c r="F152">
        <v>9</v>
      </c>
      <c r="G152" t="s">
        <v>630</v>
      </c>
      <c r="H152">
        <v>148</v>
      </c>
      <c r="I152">
        <v>163</v>
      </c>
      <c r="J152">
        <v>143</v>
      </c>
      <c r="K152" s="2">
        <f t="shared" si="4"/>
        <v>151.33333333333334</v>
      </c>
    </row>
    <row r="153" spans="1:11" x14ac:dyDescent="0.25">
      <c r="A153" t="str">
        <f t="shared" si="5"/>
        <v>PHIDeSean Jackson</v>
      </c>
      <c r="B153">
        <v>152</v>
      </c>
      <c r="C153" t="s">
        <v>270</v>
      </c>
      <c r="D153" t="s">
        <v>475</v>
      </c>
      <c r="E153" t="str">
        <f>VLOOKUP(D153,'team abbr lookup'!A:B,2,FALSE)</f>
        <v>Philadelphia Eagles</v>
      </c>
      <c r="F153">
        <v>9</v>
      </c>
      <c r="G153" t="s">
        <v>632</v>
      </c>
      <c r="H153">
        <v>150</v>
      </c>
      <c r="I153">
        <v>152</v>
      </c>
      <c r="J153">
        <v>153</v>
      </c>
      <c r="K153" s="2">
        <f t="shared" si="4"/>
        <v>151.66666666666666</v>
      </c>
    </row>
    <row r="154" spans="1:11" x14ac:dyDescent="0.25">
      <c r="A154" t="str">
        <f t="shared" si="5"/>
        <v>CARCurtis Samuel</v>
      </c>
      <c r="B154">
        <v>153</v>
      </c>
      <c r="C154" t="s">
        <v>159</v>
      </c>
      <c r="D154" t="s">
        <v>463</v>
      </c>
      <c r="E154" t="str">
        <f>VLOOKUP(D154,'team abbr lookup'!A:B,2,FALSE)</f>
        <v>Carolina Panthers</v>
      </c>
      <c r="F154">
        <v>13</v>
      </c>
      <c r="G154" t="s">
        <v>637</v>
      </c>
      <c r="H154">
        <v>138</v>
      </c>
      <c r="I154">
        <v>162</v>
      </c>
      <c r="J154">
        <v>156</v>
      </c>
      <c r="K154" s="2">
        <f t="shared" si="4"/>
        <v>152</v>
      </c>
    </row>
    <row r="155" spans="1:11" x14ac:dyDescent="0.25">
      <c r="A155" t="str">
        <f t="shared" si="5"/>
        <v>CHIChicago Bears</v>
      </c>
      <c r="B155">
        <v>154</v>
      </c>
      <c r="C155" t="s">
        <v>81</v>
      </c>
      <c r="D155" t="s">
        <v>499</v>
      </c>
      <c r="E155" t="str">
        <f>VLOOKUP(D155,'team abbr lookup'!A:B,2,FALSE)</f>
        <v>Chicago Bears</v>
      </c>
      <c r="F155">
        <v>11</v>
      </c>
      <c r="G155" t="s">
        <v>634</v>
      </c>
      <c r="H155">
        <v>133</v>
      </c>
      <c r="I155">
        <v>167</v>
      </c>
      <c r="J155">
        <v>167</v>
      </c>
      <c r="K155" s="2">
        <f t="shared" si="4"/>
        <v>155.66666666666666</v>
      </c>
    </row>
    <row r="156" spans="1:11" x14ac:dyDescent="0.25">
      <c r="A156" t="str">
        <f t="shared" si="5"/>
        <v>ARIChase Edmonds</v>
      </c>
      <c r="B156">
        <v>155</v>
      </c>
      <c r="C156" t="s">
        <v>226</v>
      </c>
      <c r="D156" t="s">
        <v>471</v>
      </c>
      <c r="E156" t="str">
        <f>VLOOKUP(D156,'team abbr lookup'!A:B,2,FALSE)</f>
        <v>Arizona Cardinals</v>
      </c>
      <c r="F156">
        <v>8</v>
      </c>
      <c r="G156" t="s">
        <v>647</v>
      </c>
      <c r="H156">
        <v>179</v>
      </c>
      <c r="I156">
        <v>124</v>
      </c>
      <c r="J156">
        <v>165</v>
      </c>
      <c r="K156" s="2">
        <f t="shared" si="4"/>
        <v>156</v>
      </c>
    </row>
    <row r="157" spans="1:11" x14ac:dyDescent="0.25">
      <c r="A157" t="str">
        <f t="shared" si="5"/>
        <v>SFJimmy Garoppolo</v>
      </c>
      <c r="B157">
        <v>156</v>
      </c>
      <c r="C157" t="s">
        <v>60</v>
      </c>
      <c r="D157" t="s">
        <v>491</v>
      </c>
      <c r="E157" t="str">
        <f>VLOOKUP(D157,'team abbr lookup'!A:B,2,FALSE)</f>
        <v>San Francisco 49ers</v>
      </c>
      <c r="F157">
        <v>11</v>
      </c>
      <c r="G157" t="s">
        <v>636</v>
      </c>
      <c r="H157">
        <v>153</v>
      </c>
      <c r="I157">
        <v>172</v>
      </c>
      <c r="J157">
        <v>148</v>
      </c>
      <c r="K157" s="2">
        <f t="shared" si="4"/>
        <v>157.66666666666666</v>
      </c>
    </row>
    <row r="158" spans="1:11" x14ac:dyDescent="0.25">
      <c r="A158" t="str">
        <f t="shared" si="5"/>
        <v>INDJack Doyle</v>
      </c>
      <c r="B158">
        <v>157</v>
      </c>
      <c r="C158" t="s">
        <v>173</v>
      </c>
      <c r="D158" t="s">
        <v>523</v>
      </c>
      <c r="E158" t="str">
        <f>VLOOKUP(D158,'team abbr lookup'!A:B,2,FALSE)</f>
        <v>Indianapolis Colts</v>
      </c>
      <c r="F158">
        <v>7</v>
      </c>
      <c r="G158" t="s">
        <v>633</v>
      </c>
      <c r="H158">
        <v>167</v>
      </c>
      <c r="I158">
        <v>165</v>
      </c>
      <c r="J158">
        <v>142</v>
      </c>
      <c r="K158" s="2">
        <f t="shared" si="4"/>
        <v>158</v>
      </c>
    </row>
    <row r="159" spans="1:11" x14ac:dyDescent="0.25">
      <c r="A159" t="str">
        <f t="shared" si="5"/>
        <v>KCSammy Watkins</v>
      </c>
      <c r="B159">
        <v>158</v>
      </c>
      <c r="C159" t="s">
        <v>126</v>
      </c>
      <c r="D159" t="s">
        <v>472</v>
      </c>
      <c r="E159" t="str">
        <f>VLOOKUP(D159,'team abbr lookup'!A:B,2,FALSE)</f>
        <v>Kansas City Chiefs</v>
      </c>
      <c r="F159">
        <v>10</v>
      </c>
      <c r="G159" t="s">
        <v>638</v>
      </c>
      <c r="H159">
        <v>163</v>
      </c>
      <c r="I159">
        <v>178</v>
      </c>
      <c r="J159">
        <v>135</v>
      </c>
      <c r="K159" s="2">
        <f t="shared" si="4"/>
        <v>158.66666666666666</v>
      </c>
    </row>
    <row r="160" spans="1:11" x14ac:dyDescent="0.25">
      <c r="A160" t="str">
        <f t="shared" si="5"/>
        <v>TENJonnu Smith</v>
      </c>
      <c r="B160">
        <v>159</v>
      </c>
      <c r="C160" t="s">
        <v>244</v>
      </c>
      <c r="D160" t="s">
        <v>468</v>
      </c>
      <c r="E160" t="str">
        <f>VLOOKUP(D160,'team abbr lookup'!A:B,2,FALSE)</f>
        <v>Tennessee Titans</v>
      </c>
      <c r="F160">
        <v>7</v>
      </c>
      <c r="G160" t="s">
        <v>635</v>
      </c>
      <c r="H160">
        <v>189</v>
      </c>
      <c r="I160">
        <v>153</v>
      </c>
      <c r="J160">
        <v>138</v>
      </c>
      <c r="K160" s="2">
        <f t="shared" si="4"/>
        <v>160</v>
      </c>
    </row>
    <row r="161" spans="1:11" x14ac:dyDescent="0.25">
      <c r="A161" t="str">
        <f t="shared" si="5"/>
        <v>NYJBreshad Perriman</v>
      </c>
      <c r="B161">
        <v>160</v>
      </c>
      <c r="C161" t="s">
        <v>117</v>
      </c>
      <c r="D161" t="s">
        <v>508</v>
      </c>
      <c r="E161" t="str">
        <f>VLOOKUP(D161,'team abbr lookup'!A:B,2,FALSE)</f>
        <v>New York Jets</v>
      </c>
      <c r="F161">
        <v>11</v>
      </c>
      <c r="G161" t="s">
        <v>639</v>
      </c>
      <c r="H161">
        <v>155</v>
      </c>
      <c r="I161">
        <v>179</v>
      </c>
      <c r="J161">
        <v>146</v>
      </c>
      <c r="K161" s="2">
        <f t="shared" si="4"/>
        <v>160</v>
      </c>
    </row>
    <row r="162" spans="1:11" x14ac:dyDescent="0.25">
      <c r="A162" t="str">
        <f t="shared" si="5"/>
        <v>DALGreg Zuerlein</v>
      </c>
      <c r="B162">
        <v>161</v>
      </c>
      <c r="C162" t="s">
        <v>1369</v>
      </c>
      <c r="D162" t="s">
        <v>465</v>
      </c>
      <c r="E162" t="str">
        <f>VLOOKUP(D162,'team abbr lookup'!A:B,2,FALSE)</f>
        <v>Dallas Cowboys</v>
      </c>
      <c r="F162">
        <v>10</v>
      </c>
      <c r="G162" t="s">
        <v>640</v>
      </c>
      <c r="H162">
        <v>130</v>
      </c>
      <c r="I162">
        <v>168</v>
      </c>
      <c r="J162">
        <v>184</v>
      </c>
      <c r="K162" s="2">
        <f t="shared" si="4"/>
        <v>160.66666666666666</v>
      </c>
    </row>
    <row r="163" spans="1:11" x14ac:dyDescent="0.25">
      <c r="A163" t="str">
        <f t="shared" si="5"/>
        <v>NYJChris Herndon</v>
      </c>
      <c r="B163">
        <v>162</v>
      </c>
      <c r="C163" t="s">
        <v>374</v>
      </c>
      <c r="D163" t="s">
        <v>508</v>
      </c>
      <c r="E163" t="str">
        <f>VLOOKUP(D163,'team abbr lookup'!A:B,2,FALSE)</f>
        <v>New York Jets</v>
      </c>
      <c r="F163">
        <v>11</v>
      </c>
      <c r="G163" t="s">
        <v>643</v>
      </c>
      <c r="H163">
        <v>160</v>
      </c>
      <c r="I163">
        <v>150</v>
      </c>
      <c r="J163">
        <v>177</v>
      </c>
      <c r="K163" s="2">
        <f t="shared" si="4"/>
        <v>162.33333333333334</v>
      </c>
    </row>
    <row r="164" spans="1:11" x14ac:dyDescent="0.25">
      <c r="A164" t="str">
        <f t="shared" si="5"/>
        <v>LACJustin Jackson</v>
      </c>
      <c r="B164">
        <v>163</v>
      </c>
      <c r="C164" t="s">
        <v>95</v>
      </c>
      <c r="D164" t="s">
        <v>481</v>
      </c>
      <c r="E164" t="str">
        <f>VLOOKUP(D164,'team abbr lookup'!A:B,2,FALSE)</f>
        <v>Los Angeles Chargers</v>
      </c>
      <c r="F164">
        <v>10</v>
      </c>
      <c r="G164" t="s">
        <v>649</v>
      </c>
      <c r="H164">
        <v>168</v>
      </c>
      <c r="I164">
        <v>154</v>
      </c>
      <c r="J164">
        <v>166</v>
      </c>
      <c r="K164" s="2">
        <f t="shared" si="4"/>
        <v>162.66666666666666</v>
      </c>
    </row>
    <row r="165" spans="1:11" x14ac:dyDescent="0.25">
      <c r="A165" t="str">
        <f t="shared" si="5"/>
        <v>MINMinnesota Vikings</v>
      </c>
      <c r="B165">
        <v>164</v>
      </c>
      <c r="C165" t="s">
        <v>211</v>
      </c>
      <c r="D165" t="s">
        <v>467</v>
      </c>
      <c r="E165" t="str">
        <f>VLOOKUP(D165,'team abbr lookup'!A:B,2,FALSE)</f>
        <v>Minnesota Vikings</v>
      </c>
      <c r="F165">
        <v>7</v>
      </c>
      <c r="G165" t="s">
        <v>645</v>
      </c>
      <c r="H165">
        <v>146</v>
      </c>
      <c r="I165">
        <v>170</v>
      </c>
      <c r="J165">
        <v>185</v>
      </c>
      <c r="K165" s="2">
        <f t="shared" si="4"/>
        <v>167</v>
      </c>
    </row>
    <row r="166" spans="1:11" x14ac:dyDescent="0.25">
      <c r="A166" t="str">
        <f t="shared" si="5"/>
        <v>INDMichael Pittman Jr.</v>
      </c>
      <c r="B166">
        <v>165</v>
      </c>
      <c r="C166" t="s">
        <v>407</v>
      </c>
      <c r="D166" t="s">
        <v>523</v>
      </c>
      <c r="E166" t="str">
        <f>VLOOKUP(D166,'team abbr lookup'!A:B,2,FALSE)</f>
        <v>Indianapolis Colts</v>
      </c>
      <c r="F166">
        <v>7</v>
      </c>
      <c r="G166" t="s">
        <v>644</v>
      </c>
      <c r="H166">
        <v>190</v>
      </c>
      <c r="I166">
        <v>159</v>
      </c>
      <c r="J166">
        <v>154</v>
      </c>
      <c r="K166" s="2">
        <f t="shared" si="4"/>
        <v>167.66666666666666</v>
      </c>
    </row>
    <row r="167" spans="1:11" x14ac:dyDescent="0.25">
      <c r="A167" t="str">
        <f t="shared" si="5"/>
        <v>MINKirk Cousins</v>
      </c>
      <c r="B167">
        <v>166</v>
      </c>
      <c r="C167" t="s">
        <v>217</v>
      </c>
      <c r="D167" t="s">
        <v>467</v>
      </c>
      <c r="E167" t="str">
        <f>VLOOKUP(D167,'team abbr lookup'!A:B,2,FALSE)</f>
        <v>Minnesota Vikings</v>
      </c>
      <c r="F167">
        <v>7</v>
      </c>
      <c r="G167" t="s">
        <v>642</v>
      </c>
      <c r="H167">
        <v>177</v>
      </c>
      <c r="I167">
        <v>180</v>
      </c>
      <c r="J167">
        <v>147</v>
      </c>
      <c r="K167" s="2">
        <f t="shared" si="4"/>
        <v>168</v>
      </c>
    </row>
    <row r="168" spans="1:11" x14ac:dyDescent="0.25">
      <c r="A168" t="str">
        <f t="shared" si="5"/>
        <v>NONew Orleans Saints</v>
      </c>
      <c r="B168">
        <v>167</v>
      </c>
      <c r="C168" t="s">
        <v>25</v>
      </c>
      <c r="D168" t="s">
        <v>466</v>
      </c>
      <c r="E168" t="str">
        <f>VLOOKUP(D168,'team abbr lookup'!A:B,2,FALSE)</f>
        <v>New Orleans Saints</v>
      </c>
      <c r="F168">
        <v>6</v>
      </c>
      <c r="G168" t="s">
        <v>650</v>
      </c>
      <c r="H168">
        <v>140</v>
      </c>
      <c r="I168">
        <v>174</v>
      </c>
      <c r="J168">
        <v>193</v>
      </c>
      <c r="K168" s="2">
        <f t="shared" si="4"/>
        <v>169</v>
      </c>
    </row>
    <row r="169" spans="1:11" x14ac:dyDescent="0.25">
      <c r="A169" t="str">
        <f t="shared" si="5"/>
        <v>DALBlake Jarwin</v>
      </c>
      <c r="B169">
        <v>168</v>
      </c>
      <c r="C169" t="s">
        <v>145</v>
      </c>
      <c r="D169" t="s">
        <v>465</v>
      </c>
      <c r="E169" t="str">
        <f>VLOOKUP(D169,'team abbr lookup'!A:B,2,FALSE)</f>
        <v>Dallas Cowboys</v>
      </c>
      <c r="F169">
        <v>10</v>
      </c>
      <c r="G169" t="s">
        <v>646</v>
      </c>
      <c r="H169">
        <v>192</v>
      </c>
      <c r="I169">
        <v>155</v>
      </c>
      <c r="J169">
        <v>161</v>
      </c>
      <c r="K169" s="2">
        <f t="shared" si="4"/>
        <v>169.33333333333334</v>
      </c>
    </row>
    <row r="170" spans="1:11" x14ac:dyDescent="0.25">
      <c r="A170" t="str">
        <f t="shared" si="5"/>
        <v>SFRobbie Gould</v>
      </c>
      <c r="B170">
        <v>169</v>
      </c>
      <c r="C170" t="s">
        <v>323</v>
      </c>
      <c r="D170" t="s">
        <v>491</v>
      </c>
      <c r="E170" t="str">
        <f>VLOOKUP(D170,'team abbr lookup'!A:B,2,FALSE)</f>
        <v>San Francisco 49ers</v>
      </c>
      <c r="F170">
        <v>11</v>
      </c>
      <c r="G170" t="s">
        <v>653</v>
      </c>
      <c r="H170">
        <v>135</v>
      </c>
      <c r="I170">
        <v>184</v>
      </c>
      <c r="J170">
        <v>204</v>
      </c>
      <c r="K170" s="2">
        <f t="shared" si="4"/>
        <v>174.33333333333334</v>
      </c>
    </row>
    <row r="171" spans="1:11" x14ac:dyDescent="0.25">
      <c r="A171" t="str">
        <f t="shared" si="5"/>
        <v>SFBrandon Aiyuk</v>
      </c>
      <c r="B171">
        <v>170</v>
      </c>
      <c r="C171" t="s">
        <v>54</v>
      </c>
      <c r="D171" t="s">
        <v>491</v>
      </c>
      <c r="E171" t="str">
        <f>VLOOKUP(D171,'team abbr lookup'!A:B,2,FALSE)</f>
        <v>San Francisco 49ers</v>
      </c>
      <c r="F171">
        <v>11</v>
      </c>
      <c r="G171" t="s">
        <v>648</v>
      </c>
      <c r="H171">
        <v>187</v>
      </c>
      <c r="I171">
        <v>149</v>
      </c>
      <c r="J171">
        <v>187</v>
      </c>
      <c r="K171" s="2">
        <f t="shared" si="4"/>
        <v>174.33333333333334</v>
      </c>
    </row>
    <row r="172" spans="1:11" x14ac:dyDescent="0.25">
      <c r="A172" t="str">
        <f t="shared" si="5"/>
        <v>GBAllen Lazard</v>
      </c>
      <c r="B172">
        <v>171</v>
      </c>
      <c r="C172" t="s">
        <v>203</v>
      </c>
      <c r="D172" t="s">
        <v>470</v>
      </c>
      <c r="E172" t="str">
        <f>VLOOKUP(D172,'team abbr lookup'!A:B,2,FALSE)</f>
        <v>Green Bay Packers</v>
      </c>
      <c r="F172">
        <v>5</v>
      </c>
      <c r="G172" t="s">
        <v>651</v>
      </c>
      <c r="H172">
        <v>186</v>
      </c>
      <c r="I172">
        <v>158</v>
      </c>
      <c r="J172">
        <v>179</v>
      </c>
      <c r="K172" s="2">
        <f t="shared" si="4"/>
        <v>174.33333333333334</v>
      </c>
    </row>
    <row r="173" spans="1:11" x14ac:dyDescent="0.25">
      <c r="A173" t="str">
        <f t="shared" si="5"/>
        <v>GBAJ Dillon</v>
      </c>
      <c r="B173">
        <v>172</v>
      </c>
      <c r="C173" t="s">
        <v>441</v>
      </c>
      <c r="D173" t="s">
        <v>470</v>
      </c>
      <c r="E173" t="str">
        <f>VLOOKUP(D173,'team abbr lookup'!A:B,2,FALSE)</f>
        <v>Green Bay Packers</v>
      </c>
      <c r="F173">
        <v>5</v>
      </c>
      <c r="G173" t="s">
        <v>670</v>
      </c>
      <c r="H173">
        <v>193</v>
      </c>
      <c r="I173">
        <v>164</v>
      </c>
      <c r="J173">
        <v>169</v>
      </c>
      <c r="K173" s="2">
        <f t="shared" si="4"/>
        <v>175.33333333333334</v>
      </c>
    </row>
    <row r="174" spans="1:11" x14ac:dyDescent="0.25">
      <c r="A174" t="str">
        <f t="shared" si="5"/>
        <v>TBMatt Gay</v>
      </c>
      <c r="B174">
        <v>173</v>
      </c>
      <c r="C174" t="s">
        <v>311</v>
      </c>
      <c r="D174" t="s">
        <v>487</v>
      </c>
      <c r="E174" t="str">
        <f>VLOOKUP(D174,'team abbr lookup'!A:B,2,FALSE)</f>
        <v>Tampa Bay Buccaneers</v>
      </c>
      <c r="F174">
        <v>13</v>
      </c>
      <c r="G174" t="s">
        <v>654</v>
      </c>
      <c r="H174">
        <v>145</v>
      </c>
      <c r="I174">
        <v>183</v>
      </c>
      <c r="J174">
        <v>200</v>
      </c>
      <c r="K174" s="2">
        <f t="shared" si="4"/>
        <v>176</v>
      </c>
    </row>
    <row r="175" spans="1:11" x14ac:dyDescent="0.25">
      <c r="A175" t="str">
        <f t="shared" si="5"/>
        <v>DENDrew Lock</v>
      </c>
      <c r="B175">
        <v>174</v>
      </c>
      <c r="C175" t="s">
        <v>11</v>
      </c>
      <c r="D175" t="s">
        <v>516</v>
      </c>
      <c r="E175" t="str">
        <f>VLOOKUP(D175,'team abbr lookup'!A:B,2,FALSE)</f>
        <v>Denver Broncos</v>
      </c>
      <c r="F175">
        <v>8</v>
      </c>
      <c r="G175" t="s">
        <v>652</v>
      </c>
      <c r="H175">
        <v>182</v>
      </c>
      <c r="I175">
        <v>177</v>
      </c>
      <c r="J175">
        <v>174</v>
      </c>
      <c r="K175" s="2">
        <f t="shared" si="4"/>
        <v>177.66666666666666</v>
      </c>
    </row>
    <row r="176" spans="1:11" x14ac:dyDescent="0.25">
      <c r="A176" t="str">
        <f t="shared" si="5"/>
        <v>JACGardner Minshew</v>
      </c>
      <c r="B176">
        <v>175</v>
      </c>
      <c r="C176" t="s">
        <v>77</v>
      </c>
      <c r="D176" t="s">
        <v>495</v>
      </c>
      <c r="E176" t="str">
        <f>VLOOKUP(D176,'team abbr lookup'!A:B,2,FALSE)</f>
        <v>Jacksonville Jaguars</v>
      </c>
      <c r="F176">
        <v>7</v>
      </c>
      <c r="G176" t="s">
        <v>655</v>
      </c>
      <c r="H176">
        <v>185</v>
      </c>
      <c r="I176">
        <v>176</v>
      </c>
      <c r="J176">
        <v>173</v>
      </c>
      <c r="K176" s="2">
        <f t="shared" si="4"/>
        <v>178</v>
      </c>
    </row>
    <row r="177" spans="1:11" x14ac:dyDescent="0.25">
      <c r="A177" t="str">
        <f t="shared" si="5"/>
        <v>NECam Newton</v>
      </c>
      <c r="B177">
        <v>176</v>
      </c>
      <c r="C177" t="s">
        <v>255</v>
      </c>
      <c r="D177" t="s">
        <v>553</v>
      </c>
      <c r="E177" t="str">
        <f>VLOOKUP(D177,'team abbr lookup'!A:B,2,FALSE)</f>
        <v>New England Patriots</v>
      </c>
      <c r="F177">
        <v>6</v>
      </c>
      <c r="G177" t="s">
        <v>657</v>
      </c>
      <c r="H177">
        <v>119</v>
      </c>
      <c r="I177">
        <v>143</v>
      </c>
      <c r="J177">
        <v>278</v>
      </c>
      <c r="K177" s="2">
        <f t="shared" si="4"/>
        <v>180</v>
      </c>
    </row>
    <row r="178" spans="1:11" x14ac:dyDescent="0.25">
      <c r="A178" t="str">
        <f t="shared" si="5"/>
        <v>NEDamien Harris</v>
      </c>
      <c r="B178">
        <v>177</v>
      </c>
      <c r="C178" t="s">
        <v>253</v>
      </c>
      <c r="D178" t="s">
        <v>553</v>
      </c>
      <c r="E178" t="str">
        <f>VLOOKUP(D178,'team abbr lookup'!A:B,2,FALSE)</f>
        <v>New England Patriots</v>
      </c>
      <c r="F178">
        <v>6</v>
      </c>
      <c r="G178" t="s">
        <v>683</v>
      </c>
      <c r="H178">
        <v>166</v>
      </c>
      <c r="I178">
        <v>123</v>
      </c>
      <c r="J178">
        <v>251</v>
      </c>
      <c r="K178" s="2">
        <f t="shared" si="4"/>
        <v>180</v>
      </c>
    </row>
    <row r="179" spans="1:11" x14ac:dyDescent="0.25">
      <c r="A179" t="str">
        <f t="shared" si="5"/>
        <v>NEN'Keal Harry</v>
      </c>
      <c r="B179">
        <v>178</v>
      </c>
      <c r="C179" t="s">
        <v>248</v>
      </c>
      <c r="D179" t="s">
        <v>553</v>
      </c>
      <c r="E179" t="str">
        <f>VLOOKUP(D179,'team abbr lookup'!A:B,2,FALSE)</f>
        <v>New England Patriots</v>
      </c>
      <c r="F179">
        <v>6</v>
      </c>
      <c r="G179" t="s">
        <v>656</v>
      </c>
      <c r="H179">
        <v>176</v>
      </c>
      <c r="I179">
        <v>218</v>
      </c>
      <c r="J179">
        <v>151</v>
      </c>
      <c r="K179" s="2">
        <f t="shared" si="4"/>
        <v>181.66666666666666</v>
      </c>
    </row>
    <row r="180" spans="1:11" x14ac:dyDescent="0.25">
      <c r="A180" t="str">
        <f t="shared" si="5"/>
        <v>ARILarry Fitzgerald</v>
      </c>
      <c r="B180">
        <v>179</v>
      </c>
      <c r="C180" t="s">
        <v>223</v>
      </c>
      <c r="D180" t="s">
        <v>471</v>
      </c>
      <c r="E180" t="str">
        <f>VLOOKUP(D180,'team abbr lookup'!A:B,2,FALSE)</f>
        <v>Arizona Cardinals</v>
      </c>
      <c r="F180">
        <v>8</v>
      </c>
      <c r="G180" t="s">
        <v>660</v>
      </c>
      <c r="H180">
        <v>157</v>
      </c>
      <c r="I180">
        <v>212</v>
      </c>
      <c r="J180">
        <v>176</v>
      </c>
      <c r="K180" s="2">
        <f t="shared" si="4"/>
        <v>181.66666666666666</v>
      </c>
    </row>
    <row r="181" spans="1:11" x14ac:dyDescent="0.25">
      <c r="A181" t="str">
        <f t="shared" si="5"/>
        <v>INDPhilip Rivers</v>
      </c>
      <c r="B181">
        <v>180</v>
      </c>
      <c r="C181" t="s">
        <v>171</v>
      </c>
      <c r="D181" t="s">
        <v>523</v>
      </c>
      <c r="E181" t="str">
        <f>VLOOKUP(D181,'team abbr lookup'!A:B,2,FALSE)</f>
        <v>Indianapolis Colts</v>
      </c>
      <c r="F181">
        <v>7</v>
      </c>
      <c r="G181" t="s">
        <v>659</v>
      </c>
      <c r="H181">
        <v>195</v>
      </c>
      <c r="I181">
        <v>200</v>
      </c>
      <c r="J181">
        <v>152</v>
      </c>
      <c r="K181" s="2">
        <f t="shared" si="4"/>
        <v>182.33333333333334</v>
      </c>
    </row>
    <row r="182" spans="1:11" x14ac:dyDescent="0.25">
      <c r="A182" t="str">
        <f t="shared" si="5"/>
        <v>INDParris Campbell</v>
      </c>
      <c r="B182">
        <v>181</v>
      </c>
      <c r="C182" t="s">
        <v>166</v>
      </c>
      <c r="D182" t="s">
        <v>523</v>
      </c>
      <c r="E182" t="str">
        <f>VLOOKUP(D182,'team abbr lookup'!A:B,2,FALSE)</f>
        <v>Indianapolis Colts</v>
      </c>
      <c r="F182">
        <v>7</v>
      </c>
      <c r="G182" t="s">
        <v>662</v>
      </c>
      <c r="H182">
        <v>171</v>
      </c>
      <c r="I182">
        <v>191</v>
      </c>
      <c r="J182">
        <v>186</v>
      </c>
      <c r="K182" s="2">
        <f t="shared" si="4"/>
        <v>182.66666666666666</v>
      </c>
    </row>
    <row r="183" spans="1:11" x14ac:dyDescent="0.25">
      <c r="A183" t="str">
        <f t="shared" si="5"/>
        <v>KCKansas City Chiefs</v>
      </c>
      <c r="B183">
        <v>182</v>
      </c>
      <c r="C183" t="s">
        <v>123</v>
      </c>
      <c r="D183" t="s">
        <v>472</v>
      </c>
      <c r="E183" t="str">
        <f>VLOOKUP(D183,'team abbr lookup'!A:B,2,FALSE)</f>
        <v>Kansas City Chiefs</v>
      </c>
      <c r="F183">
        <v>10</v>
      </c>
      <c r="G183" t="s">
        <v>658</v>
      </c>
      <c r="H183">
        <v>183</v>
      </c>
      <c r="I183">
        <v>189</v>
      </c>
      <c r="J183">
        <v>192</v>
      </c>
      <c r="K183" s="2">
        <f t="shared" si="4"/>
        <v>188</v>
      </c>
    </row>
    <row r="184" spans="1:11" x14ac:dyDescent="0.25">
      <c r="A184" t="str">
        <f t="shared" si="5"/>
        <v>ARIZane Gonzalez</v>
      </c>
      <c r="B184">
        <v>183</v>
      </c>
      <c r="C184" t="s">
        <v>312</v>
      </c>
      <c r="D184" t="s">
        <v>471</v>
      </c>
      <c r="E184" t="str">
        <f>VLOOKUP(D184,'team abbr lookup'!A:B,2,FALSE)</f>
        <v>Arizona Cardinals</v>
      </c>
      <c r="F184">
        <v>8</v>
      </c>
      <c r="G184" t="s">
        <v>665</v>
      </c>
      <c r="H184">
        <v>170</v>
      </c>
      <c r="I184">
        <v>173</v>
      </c>
      <c r="J184">
        <v>225</v>
      </c>
      <c r="K184" s="2">
        <f t="shared" si="4"/>
        <v>189.33333333333334</v>
      </c>
    </row>
    <row r="185" spans="1:11" x14ac:dyDescent="0.25">
      <c r="A185" t="str">
        <f t="shared" si="5"/>
        <v>TBLeSean McCoy</v>
      </c>
      <c r="B185">
        <v>184</v>
      </c>
      <c r="C185" t="s">
        <v>444</v>
      </c>
      <c r="D185" t="s">
        <v>487</v>
      </c>
      <c r="E185" t="str">
        <f>VLOOKUP(D185,'team abbr lookup'!A:B,2,FALSE)</f>
        <v>Tampa Bay Buccaneers</v>
      </c>
      <c r="F185">
        <v>13</v>
      </c>
      <c r="G185" t="s">
        <v>692</v>
      </c>
      <c r="H185">
        <v>204</v>
      </c>
      <c r="I185">
        <v>195</v>
      </c>
      <c r="J185">
        <v>178</v>
      </c>
      <c r="K185" s="2">
        <f t="shared" si="4"/>
        <v>192.33333333333334</v>
      </c>
    </row>
    <row r="186" spans="1:11" x14ac:dyDescent="0.25">
      <c r="A186" t="str">
        <f t="shared" si="5"/>
        <v>LARLos Angeles Rams</v>
      </c>
      <c r="B186">
        <v>185</v>
      </c>
      <c r="C186" t="s">
        <v>175</v>
      </c>
      <c r="D186" t="s">
        <v>510</v>
      </c>
      <c r="E186" t="str">
        <f>VLOOKUP(D186,'team abbr lookup'!A:B,2,FALSE)</f>
        <v>Los Angeles Rams</v>
      </c>
      <c r="F186">
        <v>9</v>
      </c>
      <c r="G186" t="s">
        <v>661</v>
      </c>
      <c r="H186">
        <v>201</v>
      </c>
      <c r="I186">
        <v>188</v>
      </c>
      <c r="J186">
        <v>190</v>
      </c>
      <c r="K186" s="2">
        <f t="shared" si="4"/>
        <v>193</v>
      </c>
    </row>
    <row r="187" spans="1:11" x14ac:dyDescent="0.25">
      <c r="A187" t="str">
        <f t="shared" si="5"/>
        <v>DETMatt Prater</v>
      </c>
      <c r="B187">
        <v>186</v>
      </c>
      <c r="C187" t="s">
        <v>317</v>
      </c>
      <c r="D187" t="s">
        <v>492</v>
      </c>
      <c r="E187" t="str">
        <f>VLOOKUP(D187,'team abbr lookup'!A:B,2,FALSE)</f>
        <v>Detroit Lions</v>
      </c>
      <c r="F187">
        <v>5</v>
      </c>
      <c r="G187" t="s">
        <v>668</v>
      </c>
      <c r="H187">
        <v>123</v>
      </c>
      <c r="I187">
        <v>231</v>
      </c>
      <c r="J187">
        <v>226</v>
      </c>
      <c r="K187" s="2">
        <f t="shared" si="4"/>
        <v>193.33333333333334</v>
      </c>
    </row>
    <row r="188" spans="1:11" x14ac:dyDescent="0.25">
      <c r="A188" t="str">
        <f t="shared" si="5"/>
        <v>CARTeddy Bridgewater</v>
      </c>
      <c r="B188">
        <v>187</v>
      </c>
      <c r="C188" t="s">
        <v>162</v>
      </c>
      <c r="D188" t="s">
        <v>463</v>
      </c>
      <c r="E188" t="str">
        <f>VLOOKUP(D188,'team abbr lookup'!A:B,2,FALSE)</f>
        <v>Carolina Panthers</v>
      </c>
      <c r="F188">
        <v>13</v>
      </c>
      <c r="G188" t="s">
        <v>663</v>
      </c>
      <c r="H188">
        <v>194</v>
      </c>
      <c r="I188">
        <v>208</v>
      </c>
      <c r="J188">
        <v>180</v>
      </c>
      <c r="K188" s="2">
        <f t="shared" si="4"/>
        <v>194</v>
      </c>
    </row>
    <row r="189" spans="1:11" x14ac:dyDescent="0.25">
      <c r="A189" t="str">
        <f t="shared" si="5"/>
        <v>DENDenver Broncos</v>
      </c>
      <c r="B189">
        <v>188</v>
      </c>
      <c r="C189" t="s">
        <v>15</v>
      </c>
      <c r="D189" t="s">
        <v>516</v>
      </c>
      <c r="E189" t="str">
        <f>VLOOKUP(D189,'team abbr lookup'!A:B,2,FALSE)</f>
        <v>Denver Broncos</v>
      </c>
      <c r="F189">
        <v>8</v>
      </c>
      <c r="G189" t="s">
        <v>664</v>
      </c>
      <c r="H189">
        <v>142</v>
      </c>
      <c r="I189">
        <v>223</v>
      </c>
      <c r="J189">
        <v>220</v>
      </c>
      <c r="K189" s="2">
        <f t="shared" si="4"/>
        <v>195</v>
      </c>
    </row>
    <row r="190" spans="1:11" x14ac:dyDescent="0.25">
      <c r="A190" t="str">
        <f t="shared" si="5"/>
        <v>WR66Antonio Brown</v>
      </c>
      <c r="B190">
        <v>189</v>
      </c>
      <c r="C190" t="s">
        <v>666</v>
      </c>
      <c r="D190" t="s">
        <v>667</v>
      </c>
      <c r="E190" t="e">
        <f>VLOOKUP(D190,'team abbr lookup'!A:B,2,FALSE)</f>
        <v>#N/A</v>
      </c>
      <c r="F190">
        <v>220</v>
      </c>
      <c r="H190">
        <v>205</v>
      </c>
      <c r="I190">
        <v>196.3</v>
      </c>
      <c r="K190" s="2">
        <f t="shared" si="4"/>
        <v>200.65</v>
      </c>
    </row>
    <row r="191" spans="1:11" x14ac:dyDescent="0.25">
      <c r="A191" t="str">
        <f t="shared" si="5"/>
        <v>LACLos Angeles Chargers</v>
      </c>
      <c r="B191">
        <v>190</v>
      </c>
      <c r="C191" t="s">
        <v>90</v>
      </c>
      <c r="D191" t="s">
        <v>481</v>
      </c>
      <c r="E191" t="str">
        <f>VLOOKUP(D191,'team abbr lookup'!A:B,2,FALSE)</f>
        <v>Los Angeles Chargers</v>
      </c>
      <c r="F191">
        <v>10</v>
      </c>
      <c r="G191" t="s">
        <v>669</v>
      </c>
      <c r="H191">
        <v>181</v>
      </c>
      <c r="I191">
        <v>194</v>
      </c>
      <c r="J191">
        <v>215</v>
      </c>
      <c r="K191" s="2">
        <f t="shared" si="4"/>
        <v>196.66666666666666</v>
      </c>
    </row>
    <row r="192" spans="1:11" x14ac:dyDescent="0.25">
      <c r="A192" t="str">
        <f t="shared" si="5"/>
        <v>LVDerek Carr</v>
      </c>
      <c r="B192">
        <v>191</v>
      </c>
      <c r="C192" t="s">
        <v>113</v>
      </c>
      <c r="D192" t="s">
        <v>484</v>
      </c>
      <c r="E192" t="str">
        <f>VLOOKUP(D192,'team abbr lookup'!A:B,2,FALSE)</f>
        <v>Las Vegas Raiders</v>
      </c>
      <c r="F192">
        <v>6</v>
      </c>
      <c r="G192" t="s">
        <v>673</v>
      </c>
      <c r="H192">
        <v>207</v>
      </c>
      <c r="I192">
        <v>199</v>
      </c>
      <c r="J192">
        <v>208</v>
      </c>
      <c r="K192" s="2">
        <f t="shared" si="4"/>
        <v>204.66666666666666</v>
      </c>
    </row>
    <row r="193" spans="1:11" x14ac:dyDescent="0.25">
      <c r="A193" t="str">
        <f t="shared" si="5"/>
        <v>MINIrv Smith Jr.</v>
      </c>
      <c r="B193">
        <v>192</v>
      </c>
      <c r="C193" t="s">
        <v>218</v>
      </c>
      <c r="D193" t="s">
        <v>467</v>
      </c>
      <c r="E193" t="str">
        <f>VLOOKUP(D193,'team abbr lookup'!A:B,2,FALSE)</f>
        <v>Minnesota Vikings</v>
      </c>
      <c r="F193">
        <v>7</v>
      </c>
      <c r="G193" t="s">
        <v>672</v>
      </c>
      <c r="H193">
        <v>210</v>
      </c>
      <c r="I193">
        <v>216</v>
      </c>
      <c r="J193">
        <v>189</v>
      </c>
      <c r="K193" s="2">
        <f t="shared" si="4"/>
        <v>205</v>
      </c>
    </row>
    <row r="194" spans="1:11" x14ac:dyDescent="0.25">
      <c r="A194" t="str">
        <f t="shared" si="5"/>
        <v>JACChris Thompson</v>
      </c>
      <c r="B194">
        <v>193</v>
      </c>
      <c r="C194" t="s">
        <v>76</v>
      </c>
      <c r="D194" t="s">
        <v>495</v>
      </c>
      <c r="E194" t="str">
        <f>VLOOKUP(D194,'team abbr lookup'!A:B,2,FALSE)</f>
        <v>Jacksonville Jaguars</v>
      </c>
      <c r="F194">
        <v>7</v>
      </c>
      <c r="G194" t="s">
        <v>695</v>
      </c>
      <c r="H194">
        <v>180</v>
      </c>
      <c r="I194">
        <v>127</v>
      </c>
      <c r="J194">
        <v>310</v>
      </c>
      <c r="K194" s="2">
        <f t="shared" ref="K194:K257" si="6">AVERAGE(H194:J194)</f>
        <v>205.66666666666666</v>
      </c>
    </row>
    <row r="195" spans="1:11" x14ac:dyDescent="0.25">
      <c r="A195" t="str">
        <f t="shared" ref="A195:A258" si="7">_xlfn.CONCAT(D195,C195)</f>
        <v>CINTee Higgins</v>
      </c>
      <c r="B195">
        <v>194</v>
      </c>
      <c r="C195" t="s">
        <v>233</v>
      </c>
      <c r="D195" t="s">
        <v>478</v>
      </c>
      <c r="E195" t="str">
        <f>VLOOKUP(D195,'team abbr lookup'!A:B,2,FALSE)</f>
        <v>Cincinnati Bengals</v>
      </c>
      <c r="F195">
        <v>9</v>
      </c>
      <c r="G195" t="s">
        <v>675</v>
      </c>
      <c r="H195">
        <v>212</v>
      </c>
      <c r="I195">
        <v>219</v>
      </c>
      <c r="J195">
        <v>188</v>
      </c>
      <c r="K195" s="2">
        <f t="shared" si="6"/>
        <v>206.33333333333334</v>
      </c>
    </row>
    <row r="196" spans="1:11" x14ac:dyDescent="0.25">
      <c r="A196" t="str">
        <f t="shared" si="7"/>
        <v>TBO.J. Howard</v>
      </c>
      <c r="B196">
        <v>195</v>
      </c>
      <c r="C196" t="s">
        <v>447</v>
      </c>
      <c r="D196" t="s">
        <v>487</v>
      </c>
      <c r="E196" t="str">
        <f>VLOOKUP(D196,'team abbr lookup'!A:B,2,FALSE)</f>
        <v>Tampa Bay Buccaneers</v>
      </c>
      <c r="F196">
        <v>13</v>
      </c>
      <c r="G196" t="s">
        <v>674</v>
      </c>
      <c r="H196">
        <v>211</v>
      </c>
      <c r="I196">
        <v>201</v>
      </c>
      <c r="J196">
        <v>209</v>
      </c>
      <c r="K196" s="2">
        <f t="shared" si="6"/>
        <v>207</v>
      </c>
    </row>
    <row r="197" spans="1:11" x14ac:dyDescent="0.25">
      <c r="A197" t="str">
        <f t="shared" si="7"/>
        <v>INDIndianapolis Colts</v>
      </c>
      <c r="B197">
        <v>196</v>
      </c>
      <c r="C197" t="s">
        <v>164</v>
      </c>
      <c r="D197" t="s">
        <v>523</v>
      </c>
      <c r="E197" t="str">
        <f>VLOOKUP(D197,'team abbr lookup'!A:B,2,FALSE)</f>
        <v>Indianapolis Colts</v>
      </c>
      <c r="F197">
        <v>7</v>
      </c>
      <c r="G197" t="s">
        <v>671</v>
      </c>
      <c r="H197">
        <v>122</v>
      </c>
      <c r="I197">
        <v>235</v>
      </c>
      <c r="J197">
        <v>266</v>
      </c>
      <c r="K197" s="2">
        <f t="shared" si="6"/>
        <v>207.66666666666666</v>
      </c>
    </row>
    <row r="198" spans="1:11" x14ac:dyDescent="0.25">
      <c r="A198" t="str">
        <f t="shared" si="7"/>
        <v>SEAGreg Olsen</v>
      </c>
      <c r="B198">
        <v>197</v>
      </c>
      <c r="C198" t="s">
        <v>266</v>
      </c>
      <c r="D198" t="s">
        <v>505</v>
      </c>
      <c r="E198" t="str">
        <f>VLOOKUP(D198,'team abbr lookup'!A:B,2,FALSE)</f>
        <v>Seattle Seahawks</v>
      </c>
      <c r="F198">
        <v>6</v>
      </c>
      <c r="G198" t="s">
        <v>679</v>
      </c>
      <c r="H198">
        <v>203</v>
      </c>
      <c r="I198">
        <v>226</v>
      </c>
      <c r="J198">
        <v>195</v>
      </c>
      <c r="K198" s="2">
        <f t="shared" si="6"/>
        <v>208</v>
      </c>
    </row>
    <row r="199" spans="1:11" x14ac:dyDescent="0.25">
      <c r="A199" t="str">
        <f t="shared" si="7"/>
        <v>HOURandall Cobb</v>
      </c>
      <c r="B199">
        <v>198</v>
      </c>
      <c r="C199" t="s">
        <v>37</v>
      </c>
      <c r="D199" t="s">
        <v>513</v>
      </c>
      <c r="E199" t="str">
        <f>VLOOKUP(D199,'team abbr lookup'!A:B,2,FALSE)</f>
        <v>Houston Texans</v>
      </c>
      <c r="F199">
        <v>8</v>
      </c>
      <c r="G199" t="s">
        <v>676</v>
      </c>
      <c r="H199">
        <v>198</v>
      </c>
      <c r="I199">
        <v>214</v>
      </c>
      <c r="J199">
        <v>213</v>
      </c>
      <c r="K199" s="2">
        <f t="shared" si="6"/>
        <v>208.33333333333334</v>
      </c>
    </row>
    <row r="200" spans="1:11" x14ac:dyDescent="0.25">
      <c r="A200" t="str">
        <f t="shared" si="7"/>
        <v>NYJSam Darnold</v>
      </c>
      <c r="B200">
        <v>199</v>
      </c>
      <c r="C200" t="s">
        <v>121</v>
      </c>
      <c r="D200" t="s">
        <v>508</v>
      </c>
      <c r="E200" t="str">
        <f>VLOOKUP(D200,'team abbr lookup'!A:B,2,FALSE)</f>
        <v>New York Jets</v>
      </c>
      <c r="F200">
        <v>11</v>
      </c>
      <c r="G200" t="s">
        <v>678</v>
      </c>
      <c r="H200">
        <v>229</v>
      </c>
      <c r="I200">
        <v>228</v>
      </c>
      <c r="J200">
        <v>170</v>
      </c>
      <c r="K200" s="2">
        <f t="shared" si="6"/>
        <v>209</v>
      </c>
    </row>
    <row r="201" spans="1:11" x14ac:dyDescent="0.25">
      <c r="A201" t="str">
        <f t="shared" si="7"/>
        <v>DALDallas Cowboys</v>
      </c>
      <c r="B201">
        <v>200</v>
      </c>
      <c r="C201" t="s">
        <v>137</v>
      </c>
      <c r="D201" t="s">
        <v>465</v>
      </c>
      <c r="E201" t="str">
        <f>VLOOKUP(D201,'team abbr lookup'!A:B,2,FALSE)</f>
        <v>Dallas Cowboys</v>
      </c>
      <c r="F201">
        <v>10</v>
      </c>
      <c r="G201" t="s">
        <v>677</v>
      </c>
      <c r="H201">
        <v>161</v>
      </c>
      <c r="I201">
        <v>230</v>
      </c>
      <c r="J201">
        <v>256</v>
      </c>
      <c r="K201" s="2">
        <f t="shared" si="6"/>
        <v>215.66666666666666</v>
      </c>
    </row>
    <row r="202" spans="1:11" x14ac:dyDescent="0.25">
      <c r="A202" t="str">
        <f t="shared" si="7"/>
        <v>BUFCole Beasley</v>
      </c>
      <c r="B202">
        <v>201</v>
      </c>
      <c r="C202" t="s">
        <v>133</v>
      </c>
      <c r="D202" t="s">
        <v>526</v>
      </c>
      <c r="E202" t="str">
        <f>VLOOKUP(D202,'team abbr lookup'!A:B,2,FALSE)</f>
        <v>Buffalo Bills</v>
      </c>
      <c r="F202">
        <v>11</v>
      </c>
      <c r="G202" t="s">
        <v>681</v>
      </c>
      <c r="H202">
        <v>215</v>
      </c>
      <c r="I202">
        <v>225</v>
      </c>
      <c r="J202">
        <v>210</v>
      </c>
      <c r="K202" s="2">
        <f t="shared" si="6"/>
        <v>216.66666666666666</v>
      </c>
    </row>
    <row r="203" spans="1:11" x14ac:dyDescent="0.25">
      <c r="A203" t="str">
        <f t="shared" si="7"/>
        <v>TBTampa Bay Buccaneers</v>
      </c>
      <c r="B203">
        <v>202</v>
      </c>
      <c r="C203" t="s">
        <v>186</v>
      </c>
      <c r="D203" t="s">
        <v>487</v>
      </c>
      <c r="E203" t="str">
        <f>VLOOKUP(D203,'team abbr lookup'!A:B,2,FALSE)</f>
        <v>Tampa Bay Buccaneers</v>
      </c>
      <c r="F203">
        <v>13</v>
      </c>
      <c r="G203" t="s">
        <v>680</v>
      </c>
      <c r="H203">
        <v>162</v>
      </c>
      <c r="I203">
        <v>227</v>
      </c>
      <c r="J203">
        <v>262</v>
      </c>
      <c r="K203" s="2">
        <f t="shared" si="6"/>
        <v>217</v>
      </c>
    </row>
    <row r="204" spans="1:11" x14ac:dyDescent="0.25">
      <c r="A204" t="str">
        <f t="shared" si="7"/>
        <v>SEACarlos Hyde</v>
      </c>
      <c r="B204">
        <v>203</v>
      </c>
      <c r="C204" t="s">
        <v>264</v>
      </c>
      <c r="D204" t="s">
        <v>505</v>
      </c>
      <c r="E204" t="str">
        <f>VLOOKUP(D204,'team abbr lookup'!A:B,2,FALSE)</f>
        <v>Seattle Seahawks</v>
      </c>
      <c r="F204">
        <v>6</v>
      </c>
      <c r="G204" t="s">
        <v>698</v>
      </c>
      <c r="H204">
        <v>209</v>
      </c>
      <c r="I204">
        <v>182</v>
      </c>
      <c r="J204">
        <v>268</v>
      </c>
      <c r="K204" s="2">
        <f t="shared" si="6"/>
        <v>219.66666666666666</v>
      </c>
    </row>
    <row r="205" spans="1:11" x14ac:dyDescent="0.25">
      <c r="A205" t="str">
        <f t="shared" si="7"/>
        <v>MINKyle Rudolph</v>
      </c>
      <c r="B205">
        <v>204</v>
      </c>
      <c r="C205" t="s">
        <v>219</v>
      </c>
      <c r="D205" t="s">
        <v>467</v>
      </c>
      <c r="E205" t="str">
        <f>VLOOKUP(D205,'team abbr lookup'!A:B,2,FALSE)</f>
        <v>Minnesota Vikings</v>
      </c>
      <c r="F205">
        <v>7</v>
      </c>
      <c r="G205" t="s">
        <v>684</v>
      </c>
      <c r="H205">
        <v>197</v>
      </c>
      <c r="I205">
        <v>258</v>
      </c>
      <c r="J205">
        <v>205</v>
      </c>
      <c r="K205" s="2">
        <f t="shared" si="6"/>
        <v>220</v>
      </c>
    </row>
    <row r="206" spans="1:11" x14ac:dyDescent="0.25">
      <c r="A206" t="str">
        <f t="shared" si="7"/>
        <v>SEASeattle Seahawks</v>
      </c>
      <c r="B206">
        <v>205</v>
      </c>
      <c r="C206" t="s">
        <v>257</v>
      </c>
      <c r="D206" t="s">
        <v>505</v>
      </c>
      <c r="E206" t="str">
        <f>VLOOKUP(D206,'team abbr lookup'!A:B,2,FALSE)</f>
        <v>Seattle Seahawks</v>
      </c>
      <c r="F206">
        <v>6</v>
      </c>
      <c r="G206" t="s">
        <v>682</v>
      </c>
      <c r="H206">
        <v>174</v>
      </c>
      <c r="I206">
        <v>249</v>
      </c>
      <c r="J206">
        <v>238</v>
      </c>
      <c r="K206" s="2">
        <f t="shared" si="6"/>
        <v>220.33333333333334</v>
      </c>
    </row>
    <row r="207" spans="1:11" x14ac:dyDescent="0.25">
      <c r="A207" t="str">
        <f t="shared" si="7"/>
        <v>RB60Devonta Freeman</v>
      </c>
      <c r="B207">
        <v>206</v>
      </c>
      <c r="C207" t="s">
        <v>691</v>
      </c>
      <c r="D207" t="s">
        <v>699</v>
      </c>
      <c r="E207" t="e">
        <f>VLOOKUP(D207,'team abbr lookup'!A:B,2,FALSE)</f>
        <v>#N/A</v>
      </c>
      <c r="F207">
        <v>248</v>
      </c>
      <c r="H207">
        <v>192</v>
      </c>
      <c r="I207">
        <v>220.3</v>
      </c>
      <c r="K207" s="2">
        <f t="shared" si="6"/>
        <v>206.15</v>
      </c>
    </row>
    <row r="208" spans="1:11" x14ac:dyDescent="0.25">
      <c r="A208" t="str">
        <f t="shared" si="7"/>
        <v>PHIPhiladelphia Eagles</v>
      </c>
      <c r="B208">
        <v>207</v>
      </c>
      <c r="C208" t="s">
        <v>268</v>
      </c>
      <c r="D208" t="s">
        <v>475</v>
      </c>
      <c r="E208" t="str">
        <f>VLOOKUP(D208,'team abbr lookup'!A:B,2,FALSE)</f>
        <v>Philadelphia Eagles</v>
      </c>
      <c r="F208">
        <v>9</v>
      </c>
      <c r="G208" t="s">
        <v>685</v>
      </c>
      <c r="H208">
        <v>208</v>
      </c>
      <c r="I208">
        <v>234</v>
      </c>
      <c r="J208">
        <v>228</v>
      </c>
      <c r="K208" s="2">
        <f t="shared" si="6"/>
        <v>223.33333333333334</v>
      </c>
    </row>
    <row r="209" spans="1:11" x14ac:dyDescent="0.25">
      <c r="A209" t="str">
        <f t="shared" si="7"/>
        <v>ATLYounghoe Koo</v>
      </c>
      <c r="B209">
        <v>208</v>
      </c>
      <c r="C209" t="s">
        <v>313</v>
      </c>
      <c r="D209" t="s">
        <v>477</v>
      </c>
      <c r="E209" t="str">
        <f>VLOOKUP(D209,'team abbr lookup'!A:B,2,FALSE)</f>
        <v>Atlanta Falcons</v>
      </c>
      <c r="F209">
        <v>10</v>
      </c>
      <c r="G209" t="s">
        <v>687</v>
      </c>
      <c r="H209">
        <v>202</v>
      </c>
      <c r="I209">
        <v>202</v>
      </c>
      <c r="J209">
        <v>270</v>
      </c>
      <c r="K209" s="2">
        <f t="shared" si="6"/>
        <v>224.66666666666666</v>
      </c>
    </row>
    <row r="210" spans="1:11" x14ac:dyDescent="0.25">
      <c r="A210" t="str">
        <f t="shared" si="7"/>
        <v>PITChris Boswell</v>
      </c>
      <c r="B210">
        <v>209</v>
      </c>
      <c r="C210" t="s">
        <v>316</v>
      </c>
      <c r="D210" t="s">
        <v>502</v>
      </c>
      <c r="E210" t="str">
        <f>VLOOKUP(D210,'team abbr lookup'!A:B,2,FALSE)</f>
        <v>Pittsburgh Steelers</v>
      </c>
      <c r="F210">
        <v>8</v>
      </c>
      <c r="G210" t="s">
        <v>688</v>
      </c>
      <c r="H210">
        <v>152</v>
      </c>
      <c r="I210">
        <v>242</v>
      </c>
      <c r="J210">
        <v>281</v>
      </c>
      <c r="K210" s="2">
        <f t="shared" si="6"/>
        <v>225</v>
      </c>
    </row>
    <row r="211" spans="1:11" x14ac:dyDescent="0.25">
      <c r="A211" t="str">
        <f t="shared" si="7"/>
        <v>PHIJake Elliott</v>
      </c>
      <c r="B211">
        <v>210</v>
      </c>
      <c r="C211" t="s">
        <v>333</v>
      </c>
      <c r="D211" t="s">
        <v>475</v>
      </c>
      <c r="E211" t="str">
        <f>VLOOKUP(D211,'team abbr lookup'!A:B,2,FALSE)</f>
        <v>Philadelphia Eagles</v>
      </c>
      <c r="F211">
        <v>9</v>
      </c>
      <c r="G211" t="s">
        <v>689</v>
      </c>
      <c r="H211">
        <v>188</v>
      </c>
      <c r="I211">
        <v>245</v>
      </c>
      <c r="J211">
        <v>243</v>
      </c>
      <c r="K211" s="2">
        <f t="shared" si="6"/>
        <v>225.33333333333334</v>
      </c>
    </row>
    <row r="212" spans="1:11" x14ac:dyDescent="0.25">
      <c r="A212" t="str">
        <f t="shared" si="7"/>
        <v>WR70Mohamed Sanu</v>
      </c>
      <c r="B212">
        <v>211</v>
      </c>
      <c r="C212" t="s">
        <v>249</v>
      </c>
      <c r="D212" t="s">
        <v>686</v>
      </c>
      <c r="E212" t="e">
        <f>VLOOKUP(D212,'team abbr lookup'!A:B,2,FALSE)</f>
        <v>#N/A</v>
      </c>
      <c r="F212">
        <v>217</v>
      </c>
      <c r="H212">
        <v>237</v>
      </c>
      <c r="I212">
        <v>225.3</v>
      </c>
      <c r="K212" s="2">
        <f t="shared" si="6"/>
        <v>231.15</v>
      </c>
    </row>
    <row r="213" spans="1:11" x14ac:dyDescent="0.25">
      <c r="A213" t="str">
        <f t="shared" si="7"/>
        <v>GBMason Crosby</v>
      </c>
      <c r="B213">
        <v>212</v>
      </c>
      <c r="C213" t="s">
        <v>327</v>
      </c>
      <c r="D213" t="s">
        <v>470</v>
      </c>
      <c r="E213" t="str">
        <f>VLOOKUP(D213,'team abbr lookup'!A:B,2,FALSE)</f>
        <v>Green Bay Packers</v>
      </c>
      <c r="F213">
        <v>5</v>
      </c>
      <c r="G213" t="s">
        <v>690</v>
      </c>
      <c r="H213">
        <v>191</v>
      </c>
      <c r="I213">
        <v>240</v>
      </c>
      <c r="J213">
        <v>249</v>
      </c>
      <c r="K213" s="2">
        <f t="shared" si="6"/>
        <v>226.66666666666666</v>
      </c>
    </row>
    <row r="214" spans="1:11" x14ac:dyDescent="0.25">
      <c r="A214" t="str">
        <f t="shared" si="7"/>
        <v>HOUKa'imi Fairbairn</v>
      </c>
      <c r="B214">
        <v>213</v>
      </c>
      <c r="C214" t="s">
        <v>335</v>
      </c>
      <c r="D214" t="s">
        <v>513</v>
      </c>
      <c r="E214" t="str">
        <f>VLOOKUP(D214,'team abbr lookup'!A:B,2,FALSE)</f>
        <v>Houston Texans</v>
      </c>
      <c r="F214">
        <v>8</v>
      </c>
      <c r="G214" t="s">
        <v>693</v>
      </c>
      <c r="H214">
        <v>199</v>
      </c>
      <c r="I214">
        <v>243</v>
      </c>
      <c r="J214">
        <v>240</v>
      </c>
      <c r="K214" s="2">
        <f t="shared" si="6"/>
        <v>227.33333333333334</v>
      </c>
    </row>
    <row r="215" spans="1:11" x14ac:dyDescent="0.25">
      <c r="A215" t="str">
        <f t="shared" si="7"/>
        <v>PITBenny Snell Jr.</v>
      </c>
      <c r="B215">
        <v>214</v>
      </c>
      <c r="C215" t="s">
        <v>293</v>
      </c>
      <c r="D215" t="s">
        <v>502</v>
      </c>
      <c r="E215" t="str">
        <f>VLOOKUP(D215,'team abbr lookup'!A:B,2,FALSE)</f>
        <v>Pittsburgh Steelers</v>
      </c>
      <c r="F215">
        <v>8</v>
      </c>
      <c r="G215" t="s">
        <v>713</v>
      </c>
      <c r="H215">
        <v>224</v>
      </c>
      <c r="I215">
        <v>197</v>
      </c>
      <c r="J215">
        <v>265</v>
      </c>
      <c r="K215" s="2">
        <f t="shared" si="6"/>
        <v>228.66666666666666</v>
      </c>
    </row>
    <row r="216" spans="1:11" x14ac:dyDescent="0.25">
      <c r="A216" t="str">
        <f t="shared" si="7"/>
        <v>SFJerick McKinnon</v>
      </c>
      <c r="B216">
        <v>215</v>
      </c>
      <c r="C216" t="s">
        <v>58</v>
      </c>
      <c r="D216" t="s">
        <v>491</v>
      </c>
      <c r="E216" t="str">
        <f>VLOOKUP(D216,'team abbr lookup'!A:B,2,FALSE)</f>
        <v>San Francisco 49ers</v>
      </c>
      <c r="F216">
        <v>11</v>
      </c>
      <c r="G216" t="s">
        <v>714</v>
      </c>
      <c r="H216">
        <v>200</v>
      </c>
      <c r="I216">
        <v>185</v>
      </c>
      <c r="J216">
        <v>305</v>
      </c>
      <c r="K216" s="2">
        <f t="shared" si="6"/>
        <v>230</v>
      </c>
    </row>
    <row r="217" spans="1:11" x14ac:dyDescent="0.25">
      <c r="A217" t="str">
        <f t="shared" si="7"/>
        <v>MINDan Bailey</v>
      </c>
      <c r="B217">
        <v>216</v>
      </c>
      <c r="C217" t="s">
        <v>321</v>
      </c>
      <c r="D217" t="s">
        <v>467</v>
      </c>
      <c r="E217" t="str">
        <f>VLOOKUP(D217,'team abbr lookup'!A:B,2,FALSE)</f>
        <v>Minnesota Vikings</v>
      </c>
      <c r="F217">
        <v>7</v>
      </c>
      <c r="G217" t="s">
        <v>694</v>
      </c>
      <c r="H217">
        <v>214</v>
      </c>
      <c r="I217">
        <v>220</v>
      </c>
      <c r="J217">
        <v>263</v>
      </c>
      <c r="K217" s="2">
        <f t="shared" si="6"/>
        <v>232.33333333333334</v>
      </c>
    </row>
    <row r="218" spans="1:11" x14ac:dyDescent="0.25">
      <c r="A218" t="str">
        <f t="shared" si="7"/>
        <v>CHIJimmy Graham</v>
      </c>
      <c r="B218">
        <v>217</v>
      </c>
      <c r="C218" t="s">
        <v>88</v>
      </c>
      <c r="D218" t="s">
        <v>499</v>
      </c>
      <c r="E218" t="str">
        <f>VLOOKUP(D218,'team abbr lookup'!A:B,2,FALSE)</f>
        <v>Chicago Bears</v>
      </c>
      <c r="F218">
        <v>11</v>
      </c>
      <c r="G218" t="s">
        <v>696</v>
      </c>
      <c r="H218">
        <v>205</v>
      </c>
      <c r="I218">
        <v>236</v>
      </c>
      <c r="J218">
        <v>258</v>
      </c>
      <c r="K218" s="2">
        <f t="shared" si="6"/>
        <v>233</v>
      </c>
    </row>
    <row r="219" spans="1:11" x14ac:dyDescent="0.25">
      <c r="A219" t="str">
        <f t="shared" si="7"/>
        <v>PHIAlshon Jeffery</v>
      </c>
      <c r="B219">
        <v>218</v>
      </c>
      <c r="C219" t="s">
        <v>271</v>
      </c>
      <c r="D219" t="s">
        <v>475</v>
      </c>
      <c r="E219" t="str">
        <f>VLOOKUP(D219,'team abbr lookup'!A:B,2,FALSE)</f>
        <v>Philadelphia Eagles</v>
      </c>
      <c r="F219">
        <v>9</v>
      </c>
      <c r="G219" t="s">
        <v>697</v>
      </c>
      <c r="I219">
        <v>207</v>
      </c>
      <c r="J219">
        <v>118</v>
      </c>
      <c r="K219" s="2">
        <f t="shared" si="6"/>
        <v>162.5</v>
      </c>
    </row>
    <row r="220" spans="1:11" x14ac:dyDescent="0.25">
      <c r="A220" t="str">
        <f t="shared" si="7"/>
        <v>LVHunter Renfrow</v>
      </c>
      <c r="B220">
        <v>219</v>
      </c>
      <c r="C220" t="s">
        <v>109</v>
      </c>
      <c r="D220" t="s">
        <v>484</v>
      </c>
      <c r="E220" t="str">
        <f>VLOOKUP(D220,'team abbr lookup'!A:B,2,FALSE)</f>
        <v>Las Vegas Raiders</v>
      </c>
      <c r="F220">
        <v>6</v>
      </c>
      <c r="G220" t="s">
        <v>700</v>
      </c>
      <c r="I220">
        <v>175</v>
      </c>
      <c r="J220">
        <v>155</v>
      </c>
      <c r="K220" s="2">
        <f t="shared" si="6"/>
        <v>165</v>
      </c>
    </row>
    <row r="221" spans="1:11" x14ac:dyDescent="0.25">
      <c r="A221" t="str">
        <f t="shared" si="7"/>
        <v>GBGreen Bay Packers</v>
      </c>
      <c r="B221">
        <v>220</v>
      </c>
      <c r="C221" t="s">
        <v>201</v>
      </c>
      <c r="D221" t="s">
        <v>470</v>
      </c>
      <c r="E221" t="str">
        <f>VLOOKUP(D221,'team abbr lookup'!A:B,2,FALSE)</f>
        <v>Green Bay Packers</v>
      </c>
      <c r="F221">
        <v>5</v>
      </c>
      <c r="G221" t="s">
        <v>702</v>
      </c>
      <c r="H221">
        <v>213</v>
      </c>
      <c r="I221">
        <v>255</v>
      </c>
      <c r="J221">
        <v>253</v>
      </c>
      <c r="K221" s="2">
        <f t="shared" si="6"/>
        <v>240.33333333333334</v>
      </c>
    </row>
    <row r="222" spans="1:11" x14ac:dyDescent="0.25">
      <c r="A222" t="str">
        <f t="shared" si="7"/>
        <v>GBJamaal Williams</v>
      </c>
      <c r="B222">
        <v>221</v>
      </c>
      <c r="C222" t="s">
        <v>208</v>
      </c>
      <c r="D222" t="s">
        <v>470</v>
      </c>
      <c r="E222" t="str">
        <f>VLOOKUP(D222,'team abbr lookup'!A:B,2,FALSE)</f>
        <v>Green Bay Packers</v>
      </c>
      <c r="F222">
        <v>5</v>
      </c>
      <c r="G222" t="s">
        <v>716</v>
      </c>
      <c r="I222">
        <v>171</v>
      </c>
      <c r="J222">
        <v>171</v>
      </c>
      <c r="K222" s="2">
        <f t="shared" si="6"/>
        <v>171</v>
      </c>
    </row>
    <row r="223" spans="1:11" x14ac:dyDescent="0.25">
      <c r="A223" t="str">
        <f t="shared" si="7"/>
        <v>TENTennessee Titans</v>
      </c>
      <c r="B223">
        <v>222</v>
      </c>
      <c r="C223" t="s">
        <v>237</v>
      </c>
      <c r="D223" t="s">
        <v>468</v>
      </c>
      <c r="E223" t="str">
        <f>VLOOKUP(D223,'team abbr lookup'!A:B,2,FALSE)</f>
        <v>Tennessee Titans</v>
      </c>
      <c r="F223">
        <v>7</v>
      </c>
      <c r="G223" t="s">
        <v>705</v>
      </c>
      <c r="H223">
        <v>235</v>
      </c>
      <c r="I223">
        <v>256</v>
      </c>
      <c r="J223">
        <v>237</v>
      </c>
      <c r="K223" s="2">
        <f t="shared" si="6"/>
        <v>242.66666666666666</v>
      </c>
    </row>
    <row r="224" spans="1:11" x14ac:dyDescent="0.25">
      <c r="A224" t="str">
        <f t="shared" si="7"/>
        <v>NYJDenzel Mims</v>
      </c>
      <c r="B224">
        <v>223</v>
      </c>
      <c r="C224" t="s">
        <v>118</v>
      </c>
      <c r="D224" t="s">
        <v>508</v>
      </c>
      <c r="E224" t="str">
        <f>VLOOKUP(D224,'team abbr lookup'!A:B,2,FALSE)</f>
        <v>New York Jets</v>
      </c>
      <c r="F224">
        <v>11</v>
      </c>
      <c r="G224" t="s">
        <v>704</v>
      </c>
      <c r="I224">
        <v>186</v>
      </c>
      <c r="J224">
        <v>172</v>
      </c>
      <c r="K224" s="2">
        <f t="shared" si="6"/>
        <v>179</v>
      </c>
    </row>
    <row r="225" spans="1:11" x14ac:dyDescent="0.25">
      <c r="A225" t="str">
        <f t="shared" si="7"/>
        <v>CARIan Thomas</v>
      </c>
      <c r="B225">
        <v>224</v>
      </c>
      <c r="C225" t="s">
        <v>163</v>
      </c>
      <c r="D225" t="s">
        <v>463</v>
      </c>
      <c r="E225" t="str">
        <f>VLOOKUP(D225,'team abbr lookup'!A:B,2,FALSE)</f>
        <v>Carolina Panthers</v>
      </c>
      <c r="F225">
        <v>13</v>
      </c>
      <c r="G225" t="s">
        <v>706</v>
      </c>
      <c r="I225">
        <v>203</v>
      </c>
      <c r="J225">
        <v>158</v>
      </c>
      <c r="K225" s="2">
        <f t="shared" si="6"/>
        <v>180.5</v>
      </c>
    </row>
    <row r="226" spans="1:11" x14ac:dyDescent="0.25">
      <c r="A226" t="str">
        <f t="shared" si="7"/>
        <v>SEAWill Dissly</v>
      </c>
      <c r="B226">
        <v>225</v>
      </c>
      <c r="C226" t="s">
        <v>267</v>
      </c>
      <c r="D226" t="s">
        <v>505</v>
      </c>
      <c r="E226" t="str">
        <f>VLOOKUP(D226,'team abbr lookup'!A:B,2,FALSE)</f>
        <v>Seattle Seahawks</v>
      </c>
      <c r="F226">
        <v>6</v>
      </c>
      <c r="G226" t="s">
        <v>707</v>
      </c>
      <c r="H226">
        <v>236</v>
      </c>
      <c r="I226">
        <v>265</v>
      </c>
      <c r="J226">
        <v>260</v>
      </c>
      <c r="K226" s="2">
        <f t="shared" si="6"/>
        <v>253.66666666666666</v>
      </c>
    </row>
    <row r="227" spans="1:11" x14ac:dyDescent="0.25">
      <c r="A227" t="str">
        <f t="shared" si="7"/>
        <v>JACDede Westbrook</v>
      </c>
      <c r="B227">
        <v>226</v>
      </c>
      <c r="C227" t="s">
        <v>71</v>
      </c>
      <c r="D227" t="s">
        <v>495</v>
      </c>
      <c r="E227" t="str">
        <f>VLOOKUP(D227,'team abbr lookup'!A:B,2,FALSE)</f>
        <v>Jacksonville Jaguars</v>
      </c>
      <c r="F227">
        <v>7</v>
      </c>
      <c r="G227" t="s">
        <v>721</v>
      </c>
      <c r="I227">
        <v>215</v>
      </c>
      <c r="J227">
        <v>163</v>
      </c>
      <c r="K227" s="2">
        <f t="shared" si="6"/>
        <v>189</v>
      </c>
    </row>
    <row r="228" spans="1:11" x14ac:dyDescent="0.25">
      <c r="A228" t="str">
        <f t="shared" si="7"/>
        <v>JACJosh Lambo</v>
      </c>
      <c r="B228">
        <v>227</v>
      </c>
      <c r="C228" t="s">
        <v>315</v>
      </c>
      <c r="D228" t="s">
        <v>495</v>
      </c>
      <c r="E228" t="str">
        <f>VLOOKUP(D228,'team abbr lookup'!A:B,2,FALSE)</f>
        <v>Jacksonville Jaguars</v>
      </c>
      <c r="F228">
        <v>7</v>
      </c>
      <c r="G228" t="s">
        <v>701</v>
      </c>
      <c r="H228">
        <v>216</v>
      </c>
      <c r="I228">
        <v>246</v>
      </c>
      <c r="J228">
        <v>307</v>
      </c>
      <c r="K228" s="2">
        <f t="shared" si="6"/>
        <v>256.33333333333331</v>
      </c>
    </row>
    <row r="229" spans="1:11" x14ac:dyDescent="0.25">
      <c r="A229" t="str">
        <f t="shared" si="7"/>
        <v>TENDarrynton Evans</v>
      </c>
      <c r="B229">
        <v>228</v>
      </c>
      <c r="C229" t="s">
        <v>242</v>
      </c>
      <c r="D229" t="s">
        <v>468</v>
      </c>
      <c r="E229" t="str">
        <f>VLOOKUP(D229,'team abbr lookup'!A:B,2,FALSE)</f>
        <v>Tennessee Titans</v>
      </c>
      <c r="F229">
        <v>7</v>
      </c>
      <c r="G229" t="s">
        <v>720</v>
      </c>
      <c r="I229">
        <v>190</v>
      </c>
      <c r="J229">
        <v>196</v>
      </c>
      <c r="K229" s="2">
        <f t="shared" si="6"/>
        <v>193</v>
      </c>
    </row>
    <row r="230" spans="1:11" x14ac:dyDescent="0.25">
      <c r="A230" t="str">
        <f t="shared" si="7"/>
        <v>NELamar Miller</v>
      </c>
      <c r="B230">
        <v>229</v>
      </c>
      <c r="C230" t="s">
        <v>442</v>
      </c>
      <c r="D230" t="s">
        <v>553</v>
      </c>
      <c r="E230" t="str">
        <f>VLOOKUP(D230,'team abbr lookup'!A:B,2,FALSE)</f>
        <v>New England Patriots</v>
      </c>
      <c r="F230">
        <v>6</v>
      </c>
      <c r="G230" t="s">
        <v>723</v>
      </c>
      <c r="I230">
        <v>193</v>
      </c>
      <c r="J230">
        <v>206</v>
      </c>
      <c r="K230" s="2">
        <f t="shared" si="6"/>
        <v>199.5</v>
      </c>
    </row>
    <row r="231" spans="1:11" x14ac:dyDescent="0.25">
      <c r="A231" t="str">
        <f t="shared" si="7"/>
        <v>TENCorey Davis</v>
      </c>
      <c r="B231">
        <v>230</v>
      </c>
      <c r="C231" t="s">
        <v>239</v>
      </c>
      <c r="D231" t="s">
        <v>468</v>
      </c>
      <c r="E231" t="str">
        <f>VLOOKUP(D231,'team abbr lookup'!A:B,2,FALSE)</f>
        <v>Tennessee Titans</v>
      </c>
      <c r="F231">
        <v>7</v>
      </c>
      <c r="G231" t="s">
        <v>722</v>
      </c>
      <c r="I231">
        <v>217</v>
      </c>
      <c r="J231">
        <v>183</v>
      </c>
      <c r="K231" s="2">
        <f t="shared" si="6"/>
        <v>200</v>
      </c>
    </row>
    <row r="232" spans="1:11" x14ac:dyDescent="0.25">
      <c r="A232" t="str">
        <f t="shared" si="7"/>
        <v>WASDwayne Haskins</v>
      </c>
      <c r="B232">
        <v>231</v>
      </c>
      <c r="C232" t="s">
        <v>22</v>
      </c>
      <c r="D232" t="s">
        <v>542</v>
      </c>
      <c r="E232" t="str">
        <f>VLOOKUP(D232,'team abbr lookup'!A:B,2,FALSE)</f>
        <v>Washington Football Team</v>
      </c>
      <c r="F232">
        <v>8</v>
      </c>
      <c r="G232" t="s">
        <v>710</v>
      </c>
      <c r="H232">
        <v>252</v>
      </c>
      <c r="I232">
        <v>263</v>
      </c>
      <c r="J232">
        <v>273</v>
      </c>
      <c r="K232" s="2">
        <f t="shared" si="6"/>
        <v>262.66666666666669</v>
      </c>
    </row>
    <row r="233" spans="1:11" x14ac:dyDescent="0.25">
      <c r="A233" t="str">
        <f t="shared" si="7"/>
        <v>PITAnthony McFarland Jr.</v>
      </c>
      <c r="B233">
        <v>232</v>
      </c>
      <c r="C233" t="s">
        <v>292</v>
      </c>
      <c r="D233" t="s">
        <v>502</v>
      </c>
      <c r="E233" t="str">
        <f>VLOOKUP(D233,'team abbr lookup'!A:B,2,FALSE)</f>
        <v>Pittsburgh Steelers</v>
      </c>
      <c r="F233">
        <v>8</v>
      </c>
      <c r="G233" t="s">
        <v>725</v>
      </c>
      <c r="I233">
        <v>196</v>
      </c>
      <c r="J233">
        <v>216</v>
      </c>
      <c r="K233" s="2">
        <f t="shared" si="6"/>
        <v>206</v>
      </c>
    </row>
    <row r="234" spans="1:11" x14ac:dyDescent="0.25">
      <c r="A234" t="str">
        <f t="shared" si="7"/>
        <v>LACJoshua Kelley</v>
      </c>
      <c r="B234">
        <v>233</v>
      </c>
      <c r="C234" t="s">
        <v>96</v>
      </c>
      <c r="D234" t="s">
        <v>481</v>
      </c>
      <c r="E234" t="str">
        <f>VLOOKUP(D234,'team abbr lookup'!A:B,2,FALSE)</f>
        <v>Los Angeles Chargers</v>
      </c>
      <c r="F234">
        <v>10</v>
      </c>
      <c r="G234" t="s">
        <v>726</v>
      </c>
      <c r="I234">
        <v>187</v>
      </c>
      <c r="J234">
        <v>229</v>
      </c>
      <c r="K234" s="2">
        <f t="shared" si="6"/>
        <v>208</v>
      </c>
    </row>
    <row r="235" spans="1:11" x14ac:dyDescent="0.25">
      <c r="A235" t="str">
        <f t="shared" si="7"/>
        <v>HOUHouston Texans</v>
      </c>
      <c r="B235">
        <v>234</v>
      </c>
      <c r="C235" t="s">
        <v>34</v>
      </c>
      <c r="D235" t="s">
        <v>513</v>
      </c>
      <c r="E235" t="str">
        <f>VLOOKUP(D235,'team abbr lookup'!A:B,2,FALSE)</f>
        <v>Houston Texans</v>
      </c>
      <c r="F235">
        <v>8</v>
      </c>
      <c r="G235" t="s">
        <v>708</v>
      </c>
      <c r="H235">
        <v>240</v>
      </c>
      <c r="I235">
        <v>268</v>
      </c>
      <c r="J235">
        <v>302</v>
      </c>
      <c r="K235" s="2">
        <f t="shared" si="6"/>
        <v>270</v>
      </c>
    </row>
    <row r="236" spans="1:11" x14ac:dyDescent="0.25">
      <c r="A236" t="str">
        <f t="shared" si="7"/>
        <v>NEDevin Asiasi</v>
      </c>
      <c r="B236">
        <v>235</v>
      </c>
      <c r="C236" t="s">
        <v>256</v>
      </c>
      <c r="D236" t="s">
        <v>553</v>
      </c>
      <c r="E236" t="str">
        <f>VLOOKUP(D236,'team abbr lookup'!A:B,2,FALSE)</f>
        <v>New England Patriots</v>
      </c>
      <c r="F236">
        <v>6</v>
      </c>
      <c r="G236" t="s">
        <v>712</v>
      </c>
      <c r="H236">
        <v>303</v>
      </c>
      <c r="I236">
        <v>252</v>
      </c>
      <c r="J236">
        <v>255</v>
      </c>
      <c r="K236" s="2">
        <f t="shared" si="6"/>
        <v>270</v>
      </c>
    </row>
    <row r="237" spans="1:11" x14ac:dyDescent="0.25">
      <c r="A237" t="str">
        <f t="shared" si="7"/>
        <v>PITJaylen Samuels</v>
      </c>
      <c r="B237">
        <v>236</v>
      </c>
      <c r="C237" t="s">
        <v>294</v>
      </c>
      <c r="D237" t="s">
        <v>502</v>
      </c>
      <c r="E237" t="str">
        <f>VLOOKUP(D237,'team abbr lookup'!A:B,2,FALSE)</f>
        <v>Pittsburgh Steelers</v>
      </c>
      <c r="F237">
        <v>8</v>
      </c>
      <c r="G237" t="s">
        <v>727</v>
      </c>
      <c r="I237">
        <v>181</v>
      </c>
      <c r="J237">
        <v>247</v>
      </c>
      <c r="K237" s="2">
        <f t="shared" si="6"/>
        <v>214</v>
      </c>
    </row>
    <row r="238" spans="1:11" x14ac:dyDescent="0.25">
      <c r="A238" t="str">
        <f t="shared" si="7"/>
        <v>PITJames Washington</v>
      </c>
      <c r="B238">
        <v>237</v>
      </c>
      <c r="C238" t="s">
        <v>289</v>
      </c>
      <c r="D238" t="s">
        <v>502</v>
      </c>
      <c r="E238" t="str">
        <f>VLOOKUP(D238,'team abbr lookup'!A:B,2,FALSE)</f>
        <v>Pittsburgh Steelers</v>
      </c>
      <c r="F238">
        <v>8</v>
      </c>
      <c r="G238" t="s">
        <v>724</v>
      </c>
      <c r="I238">
        <v>241</v>
      </c>
      <c r="J238">
        <v>191</v>
      </c>
      <c r="K238" s="2">
        <f t="shared" si="6"/>
        <v>216</v>
      </c>
    </row>
    <row r="239" spans="1:11" x14ac:dyDescent="0.25">
      <c r="A239" t="str">
        <f t="shared" si="7"/>
        <v>LVBryan Edwards</v>
      </c>
      <c r="B239">
        <v>238</v>
      </c>
      <c r="C239" t="s">
        <v>110</v>
      </c>
      <c r="D239" t="s">
        <v>484</v>
      </c>
      <c r="E239" t="str">
        <f>VLOOKUP(D239,'team abbr lookup'!A:B,2,FALSE)</f>
        <v>Las Vegas Raiders</v>
      </c>
      <c r="F239">
        <v>6</v>
      </c>
      <c r="G239" t="s">
        <v>728</v>
      </c>
      <c r="I239">
        <v>224</v>
      </c>
      <c r="J239">
        <v>214</v>
      </c>
      <c r="K239" s="2">
        <f t="shared" si="6"/>
        <v>219</v>
      </c>
    </row>
    <row r="240" spans="1:11" x14ac:dyDescent="0.25">
      <c r="A240" t="str">
        <f t="shared" si="7"/>
        <v>CINGiovani Bernard</v>
      </c>
      <c r="B240">
        <v>239</v>
      </c>
      <c r="C240" t="s">
        <v>235</v>
      </c>
      <c r="D240" t="s">
        <v>478</v>
      </c>
      <c r="E240" t="str">
        <f>VLOOKUP(D240,'team abbr lookup'!A:B,2,FALSE)</f>
        <v>Cincinnati Bengals</v>
      </c>
      <c r="F240">
        <v>9</v>
      </c>
      <c r="G240" t="s">
        <v>730</v>
      </c>
      <c r="I240">
        <v>239</v>
      </c>
      <c r="J240">
        <v>201</v>
      </c>
      <c r="K240" s="2">
        <f t="shared" si="6"/>
        <v>220</v>
      </c>
    </row>
    <row r="241" spans="1:11" x14ac:dyDescent="0.25">
      <c r="A241" t="str">
        <f t="shared" si="7"/>
        <v>PITChase Claypool</v>
      </c>
      <c r="B241">
        <v>240</v>
      </c>
      <c r="C241" t="s">
        <v>290</v>
      </c>
      <c r="D241" t="s">
        <v>502</v>
      </c>
      <c r="E241" t="str">
        <f>VLOOKUP(D241,'team abbr lookup'!A:B,2,FALSE)</f>
        <v>Pittsburgh Steelers</v>
      </c>
      <c r="F241">
        <v>8</v>
      </c>
      <c r="G241" t="s">
        <v>731</v>
      </c>
      <c r="I241">
        <v>198</v>
      </c>
      <c r="J241">
        <v>244</v>
      </c>
      <c r="K241" s="2">
        <f t="shared" si="6"/>
        <v>221</v>
      </c>
    </row>
    <row r="242" spans="1:11" x14ac:dyDescent="0.25">
      <c r="A242" t="str">
        <f t="shared" si="7"/>
        <v>JACLaviska Shenault Jr.</v>
      </c>
      <c r="B242">
        <v>241</v>
      </c>
      <c r="C242" t="s">
        <v>449</v>
      </c>
      <c r="D242" t="s">
        <v>495</v>
      </c>
      <c r="E242" t="str">
        <f>VLOOKUP(D242,'team abbr lookup'!A:B,2,FALSE)</f>
        <v>Jacksonville Jaguars</v>
      </c>
      <c r="F242">
        <v>7</v>
      </c>
      <c r="G242" t="s">
        <v>736</v>
      </c>
      <c r="I242">
        <v>221</v>
      </c>
      <c r="J242">
        <v>224</v>
      </c>
      <c r="K242" s="2">
        <f t="shared" si="6"/>
        <v>222.5</v>
      </c>
    </row>
    <row r="243" spans="1:11" x14ac:dyDescent="0.25">
      <c r="A243" t="str">
        <f t="shared" si="7"/>
        <v>NYGDion Lewis</v>
      </c>
      <c r="B243">
        <v>242</v>
      </c>
      <c r="C243" t="s">
        <v>104</v>
      </c>
      <c r="D243" t="s">
        <v>464</v>
      </c>
      <c r="E243" t="str">
        <f>VLOOKUP(D243,'team abbr lookup'!A:B,2,FALSE)</f>
        <v>New York Giants</v>
      </c>
      <c r="F243">
        <v>11</v>
      </c>
      <c r="G243" t="s">
        <v>734</v>
      </c>
      <c r="I243">
        <v>204</v>
      </c>
      <c r="J243">
        <v>245</v>
      </c>
      <c r="K243" s="2">
        <f t="shared" si="6"/>
        <v>224.5</v>
      </c>
    </row>
    <row r="244" spans="1:11" x14ac:dyDescent="0.25">
      <c r="A244" t="str">
        <f t="shared" si="7"/>
        <v>WASWashington Football Team</v>
      </c>
      <c r="B244">
        <v>243</v>
      </c>
      <c r="C244" t="s">
        <v>16</v>
      </c>
      <c r="D244" t="s">
        <v>542</v>
      </c>
      <c r="E244" t="str">
        <f>VLOOKUP(D244,'team abbr lookup'!A:B,2,FALSE)</f>
        <v>Washington Football Team</v>
      </c>
      <c r="F244">
        <v>8</v>
      </c>
      <c r="G244" t="s">
        <v>715</v>
      </c>
      <c r="H244">
        <v>218</v>
      </c>
      <c r="J244">
        <v>231</v>
      </c>
      <c r="K244" s="2">
        <f t="shared" si="6"/>
        <v>224.5</v>
      </c>
    </row>
    <row r="245" spans="1:11" x14ac:dyDescent="0.25">
      <c r="A245" t="str">
        <f t="shared" si="7"/>
        <v>KCDarrel Williams</v>
      </c>
      <c r="B245">
        <v>244</v>
      </c>
      <c r="C245" t="s">
        <v>809</v>
      </c>
      <c r="D245" t="s">
        <v>472</v>
      </c>
      <c r="E245" t="str">
        <f>VLOOKUP(D245,'team abbr lookup'!A:B,2,FALSE)</f>
        <v>Kansas City Chiefs</v>
      </c>
      <c r="F245">
        <v>10</v>
      </c>
      <c r="G245" t="s">
        <v>740</v>
      </c>
      <c r="H245">
        <v>323</v>
      </c>
      <c r="I245">
        <v>169</v>
      </c>
      <c r="J245">
        <v>344</v>
      </c>
      <c r="K245" s="2">
        <f t="shared" si="6"/>
        <v>278.66666666666669</v>
      </c>
    </row>
    <row r="246" spans="1:11" x14ac:dyDescent="0.25">
      <c r="A246" t="str">
        <f t="shared" si="7"/>
        <v>ATLAtlanta Falcons</v>
      </c>
      <c r="B246">
        <v>245</v>
      </c>
      <c r="C246" t="s">
        <v>193</v>
      </c>
      <c r="D246" t="s">
        <v>477</v>
      </c>
      <c r="E246" t="str">
        <f>VLOOKUP(D246,'team abbr lookup'!A:B,2,FALSE)</f>
        <v>Atlanta Falcons</v>
      </c>
      <c r="F246">
        <v>10</v>
      </c>
      <c r="G246" t="s">
        <v>719</v>
      </c>
      <c r="H246">
        <v>246</v>
      </c>
      <c r="J246">
        <v>211</v>
      </c>
      <c r="K246" s="2">
        <f t="shared" si="6"/>
        <v>228.5</v>
      </c>
    </row>
    <row r="247" spans="1:11" x14ac:dyDescent="0.25">
      <c r="A247" t="str">
        <f t="shared" si="7"/>
        <v>LVJalen Richard</v>
      </c>
      <c r="B247">
        <v>246</v>
      </c>
      <c r="C247" t="s">
        <v>112</v>
      </c>
      <c r="D247" t="s">
        <v>484</v>
      </c>
      <c r="E247" t="str">
        <f>VLOOKUP(D247,'team abbr lookup'!A:B,2,FALSE)</f>
        <v>Las Vegas Raiders</v>
      </c>
      <c r="F247">
        <v>6</v>
      </c>
      <c r="G247" t="s">
        <v>743</v>
      </c>
      <c r="I247">
        <v>213</v>
      </c>
      <c r="J247">
        <v>246</v>
      </c>
      <c r="K247" s="2">
        <f t="shared" si="6"/>
        <v>229.5</v>
      </c>
    </row>
    <row r="248" spans="1:11" x14ac:dyDescent="0.25">
      <c r="A248" t="str">
        <f t="shared" si="7"/>
        <v>ATLBrian Hill</v>
      </c>
      <c r="B248">
        <v>247</v>
      </c>
      <c r="C248" t="s">
        <v>812</v>
      </c>
      <c r="D248" t="s">
        <v>477</v>
      </c>
      <c r="E248" t="str">
        <f>VLOOKUP(D248,'team abbr lookup'!A:B,2,FALSE)</f>
        <v>Atlanta Falcons</v>
      </c>
      <c r="F248">
        <v>10</v>
      </c>
      <c r="G248" t="s">
        <v>744</v>
      </c>
      <c r="I248">
        <v>233</v>
      </c>
      <c r="J248">
        <v>235</v>
      </c>
      <c r="K248" s="2">
        <f t="shared" si="6"/>
        <v>234</v>
      </c>
    </row>
    <row r="249" spans="1:11" x14ac:dyDescent="0.25">
      <c r="A249" t="str">
        <f t="shared" si="7"/>
        <v>BUFDawson Knox</v>
      </c>
      <c r="B249">
        <v>248</v>
      </c>
      <c r="C249" t="s">
        <v>136</v>
      </c>
      <c r="D249" t="s">
        <v>526</v>
      </c>
      <c r="E249" t="str">
        <f>VLOOKUP(D249,'team abbr lookup'!A:B,2,FALSE)</f>
        <v>Buffalo Bills</v>
      </c>
      <c r="F249">
        <v>11</v>
      </c>
      <c r="G249" t="s">
        <v>733</v>
      </c>
      <c r="I249">
        <v>251</v>
      </c>
      <c r="J249">
        <v>227</v>
      </c>
      <c r="K249" s="2">
        <f t="shared" si="6"/>
        <v>239</v>
      </c>
    </row>
    <row r="250" spans="1:11" x14ac:dyDescent="0.25">
      <c r="A250" t="str">
        <f t="shared" si="7"/>
        <v>MIAFitzpatrick / Tagovailoa</v>
      </c>
      <c r="B250">
        <v>249</v>
      </c>
      <c r="C250" t="s">
        <v>1367</v>
      </c>
      <c r="D250" t="s">
        <v>534</v>
      </c>
      <c r="E250" t="str">
        <f>VLOOKUP(D250,'team abbr lookup'!A:B,2,FALSE)</f>
        <v>Miami Dolphins</v>
      </c>
      <c r="F250">
        <v>11</v>
      </c>
      <c r="G250" t="s">
        <v>732</v>
      </c>
      <c r="I250">
        <v>247</v>
      </c>
      <c r="J250">
        <v>232</v>
      </c>
      <c r="K250" s="2">
        <f t="shared" si="6"/>
        <v>239.5</v>
      </c>
    </row>
    <row r="251" spans="1:11" x14ac:dyDescent="0.25">
      <c r="A251" t="str">
        <f t="shared" si="7"/>
        <v>JACJacksonville Jaguars</v>
      </c>
      <c r="B251">
        <v>250</v>
      </c>
      <c r="C251" t="s">
        <v>70</v>
      </c>
      <c r="D251" t="s">
        <v>495</v>
      </c>
      <c r="E251" t="str">
        <f>VLOOKUP(D251,'team abbr lookup'!A:B,2,FALSE)</f>
        <v>Jacksonville Jaguars</v>
      </c>
      <c r="F251">
        <v>7</v>
      </c>
      <c r="G251" t="s">
        <v>729</v>
      </c>
      <c r="H251">
        <v>282</v>
      </c>
      <c r="I251">
        <v>257</v>
      </c>
      <c r="J251">
        <v>326</v>
      </c>
      <c r="K251" s="2">
        <f t="shared" si="6"/>
        <v>288.33333333333331</v>
      </c>
    </row>
    <row r="252" spans="1:11" x14ac:dyDescent="0.25">
      <c r="A252" t="str">
        <f t="shared" si="7"/>
        <v>ATLIto Smith</v>
      </c>
      <c r="B252">
        <v>251</v>
      </c>
      <c r="C252" t="s">
        <v>198</v>
      </c>
      <c r="D252" t="s">
        <v>477</v>
      </c>
      <c r="E252" t="str">
        <f>VLOOKUP(D252,'team abbr lookup'!A:B,2,FALSE)</f>
        <v>Atlanta Falcons</v>
      </c>
      <c r="F252">
        <v>10</v>
      </c>
      <c r="G252" t="s">
        <v>747</v>
      </c>
      <c r="I252">
        <v>209</v>
      </c>
      <c r="J252">
        <v>272</v>
      </c>
      <c r="K252" s="2">
        <f t="shared" si="6"/>
        <v>240.5</v>
      </c>
    </row>
    <row r="253" spans="1:11" x14ac:dyDescent="0.25">
      <c r="A253" t="str">
        <f t="shared" si="7"/>
        <v>GBJace Sternberger</v>
      </c>
      <c r="B253">
        <v>252</v>
      </c>
      <c r="C253" t="s">
        <v>210</v>
      </c>
      <c r="D253" t="s">
        <v>470</v>
      </c>
      <c r="E253" t="str">
        <f>VLOOKUP(D253,'team abbr lookup'!A:B,2,FALSE)</f>
        <v>Green Bay Packers</v>
      </c>
      <c r="F253">
        <v>5</v>
      </c>
      <c r="G253" t="s">
        <v>735</v>
      </c>
      <c r="I253">
        <v>238</v>
      </c>
      <c r="J253">
        <v>252</v>
      </c>
      <c r="K253" s="2">
        <f t="shared" si="6"/>
        <v>245</v>
      </c>
    </row>
    <row r="254" spans="1:11" x14ac:dyDescent="0.25">
      <c r="A254" t="str">
        <f t="shared" si="7"/>
        <v>PHIJalen Hurts</v>
      </c>
      <c r="B254">
        <v>253</v>
      </c>
      <c r="C254" t="s">
        <v>745</v>
      </c>
      <c r="D254" t="s">
        <v>475</v>
      </c>
      <c r="E254" t="str">
        <f>VLOOKUP(D254,'team abbr lookup'!A:B,2,FALSE)</f>
        <v>Philadelphia Eagles</v>
      </c>
      <c r="F254">
        <v>9</v>
      </c>
      <c r="G254" t="s">
        <v>738</v>
      </c>
      <c r="H254">
        <v>269</v>
      </c>
      <c r="J254">
        <v>223</v>
      </c>
      <c r="K254" s="2">
        <f t="shared" si="6"/>
        <v>246</v>
      </c>
    </row>
    <row r="255" spans="1:11" x14ac:dyDescent="0.25">
      <c r="A255" t="str">
        <f t="shared" si="7"/>
        <v>MIATua Tagovailoa</v>
      </c>
      <c r="B255">
        <v>254</v>
      </c>
      <c r="C255" t="s">
        <v>709</v>
      </c>
      <c r="D255" t="s">
        <v>534</v>
      </c>
      <c r="E255" t="str">
        <f>VLOOKUP(D255,'team abbr lookup'!A:B,2,FALSE)</f>
        <v>Miami Dolphins</v>
      </c>
      <c r="F255">
        <v>11</v>
      </c>
      <c r="G255" t="s">
        <v>746</v>
      </c>
      <c r="H255">
        <v>196</v>
      </c>
      <c r="J255">
        <v>299</v>
      </c>
      <c r="K255" s="2">
        <f t="shared" si="6"/>
        <v>247.5</v>
      </c>
    </row>
    <row r="256" spans="1:11" x14ac:dyDescent="0.25">
      <c r="A256" t="str">
        <f t="shared" si="7"/>
        <v>NYJFrank Gore</v>
      </c>
      <c r="B256">
        <v>255</v>
      </c>
      <c r="C256" t="s">
        <v>120</v>
      </c>
      <c r="D256" t="s">
        <v>508</v>
      </c>
      <c r="E256" t="str">
        <f>VLOOKUP(D256,'team abbr lookup'!A:B,2,FALSE)</f>
        <v>New York Jets</v>
      </c>
      <c r="F256">
        <v>11</v>
      </c>
      <c r="G256" t="s">
        <v>748</v>
      </c>
      <c r="I256">
        <v>211</v>
      </c>
      <c r="J256">
        <v>285</v>
      </c>
      <c r="K256" s="2">
        <f t="shared" si="6"/>
        <v>248</v>
      </c>
    </row>
    <row r="257" spans="1:11" x14ac:dyDescent="0.25">
      <c r="A257" t="str">
        <f t="shared" si="7"/>
        <v>NYJNew York Jets</v>
      </c>
      <c r="B257">
        <v>256</v>
      </c>
      <c r="C257" t="s">
        <v>115</v>
      </c>
      <c r="D257" t="s">
        <v>508</v>
      </c>
      <c r="E257" t="str">
        <f>VLOOKUP(D257,'team abbr lookup'!A:B,2,FALSE)</f>
        <v>New York Jets</v>
      </c>
      <c r="F257">
        <v>11</v>
      </c>
      <c r="G257" t="s">
        <v>751</v>
      </c>
      <c r="I257">
        <v>264</v>
      </c>
      <c r="J257">
        <v>233</v>
      </c>
      <c r="K257" s="2">
        <f t="shared" si="6"/>
        <v>248.5</v>
      </c>
    </row>
    <row r="258" spans="1:11" x14ac:dyDescent="0.25">
      <c r="A258" t="str">
        <f t="shared" si="7"/>
        <v>KCDeAndre Washington</v>
      </c>
      <c r="B258">
        <v>257</v>
      </c>
      <c r="C258" t="s">
        <v>413</v>
      </c>
      <c r="D258" t="s">
        <v>472</v>
      </c>
      <c r="E258" t="str">
        <f>VLOOKUP(D258,'team abbr lookup'!A:B,2,FALSE)</f>
        <v>Kansas City Chiefs</v>
      </c>
      <c r="F258">
        <v>10</v>
      </c>
      <c r="G258" t="s">
        <v>754</v>
      </c>
      <c r="I258">
        <v>222</v>
      </c>
      <c r="J258">
        <v>276</v>
      </c>
      <c r="K258" s="2">
        <f t="shared" ref="K258:K321" si="8">AVERAGE(H258:J258)</f>
        <v>249</v>
      </c>
    </row>
    <row r="259" spans="1:11" x14ac:dyDescent="0.25">
      <c r="A259" t="str">
        <f t="shared" ref="A259:A322" si="9">_xlfn.CONCAT(D259,C259)</f>
        <v>CLEDavid Njoku</v>
      </c>
      <c r="B259">
        <v>258</v>
      </c>
      <c r="C259" t="s">
        <v>285</v>
      </c>
      <c r="D259" t="s">
        <v>473</v>
      </c>
      <c r="E259" t="str">
        <f>VLOOKUP(D259,'team abbr lookup'!A:B,2,FALSE)</f>
        <v>Cleveland Browns</v>
      </c>
      <c r="F259">
        <v>9</v>
      </c>
      <c r="G259" t="s">
        <v>752</v>
      </c>
      <c r="H259">
        <v>245</v>
      </c>
      <c r="J259">
        <v>254</v>
      </c>
      <c r="K259" s="2">
        <f t="shared" si="8"/>
        <v>249.5</v>
      </c>
    </row>
    <row r="260" spans="1:11" x14ac:dyDescent="0.25">
      <c r="A260" t="str">
        <f t="shared" si="9"/>
        <v>LACTaylor / Herbert</v>
      </c>
      <c r="B260">
        <v>259</v>
      </c>
      <c r="C260" t="s">
        <v>1366</v>
      </c>
      <c r="D260" t="s">
        <v>481</v>
      </c>
      <c r="E260" t="str">
        <f>VLOOKUP(D260,'team abbr lookup'!A:B,2,FALSE)</f>
        <v>Los Angeles Chargers</v>
      </c>
      <c r="F260">
        <v>10</v>
      </c>
      <c r="G260" t="s">
        <v>749</v>
      </c>
      <c r="I260">
        <v>260</v>
      </c>
      <c r="J260">
        <v>241</v>
      </c>
      <c r="K260" s="2">
        <f t="shared" si="8"/>
        <v>250.5</v>
      </c>
    </row>
    <row r="261" spans="1:11" x14ac:dyDescent="0.25">
      <c r="A261" t="str">
        <f t="shared" si="9"/>
        <v>DENBrandon McManus</v>
      </c>
      <c r="B261">
        <v>260</v>
      </c>
      <c r="C261" t="s">
        <v>314</v>
      </c>
      <c r="D261" t="s">
        <v>516</v>
      </c>
      <c r="E261" t="str">
        <f>VLOOKUP(D261,'team abbr lookup'!A:B,2,FALSE)</f>
        <v>Denver Broncos</v>
      </c>
      <c r="F261">
        <v>8</v>
      </c>
      <c r="G261" t="s">
        <v>703</v>
      </c>
      <c r="I261">
        <v>244</v>
      </c>
      <c r="J261">
        <v>259</v>
      </c>
      <c r="K261" s="2">
        <f t="shared" si="8"/>
        <v>251.5</v>
      </c>
    </row>
    <row r="262" spans="1:11" x14ac:dyDescent="0.25">
      <c r="A262" t="str">
        <f t="shared" si="9"/>
        <v>SEAJason Myers</v>
      </c>
      <c r="B262">
        <v>261</v>
      </c>
      <c r="C262" t="s">
        <v>330</v>
      </c>
      <c r="D262" t="s">
        <v>505</v>
      </c>
      <c r="E262" t="str">
        <f>VLOOKUP(D262,'team abbr lookup'!A:B,2,FALSE)</f>
        <v>Seattle Seahawks</v>
      </c>
      <c r="F262">
        <v>6</v>
      </c>
      <c r="G262" t="s">
        <v>711</v>
      </c>
      <c r="I262">
        <v>232</v>
      </c>
      <c r="J262">
        <v>279</v>
      </c>
      <c r="K262" s="2">
        <f t="shared" si="8"/>
        <v>255.5</v>
      </c>
    </row>
    <row r="263" spans="1:11" x14ac:dyDescent="0.25">
      <c r="A263" t="str">
        <f t="shared" si="9"/>
        <v>CARJoey Slye</v>
      </c>
      <c r="B263">
        <v>262</v>
      </c>
      <c r="C263" t="s">
        <v>320</v>
      </c>
      <c r="D263" t="s">
        <v>463</v>
      </c>
      <c r="E263" t="str">
        <f>VLOOKUP(D263,'team abbr lookup'!A:B,2,FALSE)</f>
        <v>Carolina Panthers</v>
      </c>
      <c r="F263">
        <v>13</v>
      </c>
      <c r="G263" t="s">
        <v>718</v>
      </c>
      <c r="I263">
        <v>248</v>
      </c>
      <c r="J263">
        <v>271</v>
      </c>
      <c r="K263" s="2">
        <f t="shared" si="8"/>
        <v>259.5</v>
      </c>
    </row>
    <row r="264" spans="1:11" x14ac:dyDescent="0.25">
      <c r="A264" t="str">
        <f t="shared" si="9"/>
        <v>CLECleveland Browns</v>
      </c>
      <c r="B264">
        <v>263</v>
      </c>
      <c r="C264" t="s">
        <v>277</v>
      </c>
      <c r="D264" t="s">
        <v>473</v>
      </c>
      <c r="E264" t="str">
        <f>VLOOKUP(D264,'team abbr lookup'!A:B,2,FALSE)</f>
        <v>Cleveland Browns</v>
      </c>
      <c r="F264">
        <v>9</v>
      </c>
      <c r="G264" t="s">
        <v>758</v>
      </c>
      <c r="I264">
        <v>259</v>
      </c>
      <c r="J264">
        <v>261</v>
      </c>
      <c r="K264" s="2">
        <f t="shared" si="8"/>
        <v>260</v>
      </c>
    </row>
    <row r="265" spans="1:11" x14ac:dyDescent="0.25">
      <c r="A265" t="str">
        <f t="shared" si="9"/>
        <v>LARGerald Everett</v>
      </c>
      <c r="B265">
        <v>264</v>
      </c>
      <c r="C265" t="s">
        <v>185</v>
      </c>
      <c r="D265" t="s">
        <v>510</v>
      </c>
      <c r="E265" t="str">
        <f>VLOOKUP(D265,'team abbr lookup'!A:B,2,FALSE)</f>
        <v>Los Angeles Rams</v>
      </c>
      <c r="F265">
        <v>9</v>
      </c>
      <c r="G265" t="s">
        <v>757</v>
      </c>
      <c r="I265">
        <v>253</v>
      </c>
      <c r="J265">
        <v>269</v>
      </c>
      <c r="K265" s="2">
        <f t="shared" si="8"/>
        <v>261</v>
      </c>
    </row>
    <row r="266" spans="1:11" x14ac:dyDescent="0.25">
      <c r="A266" t="str">
        <f t="shared" si="9"/>
        <v>TENStephen Gostkowski</v>
      </c>
      <c r="B266">
        <v>265</v>
      </c>
      <c r="C266" t="s">
        <v>760</v>
      </c>
      <c r="D266" t="s">
        <v>468</v>
      </c>
      <c r="E266" t="str">
        <f>VLOOKUP(D266,'team abbr lookup'!A:B,2,FALSE)</f>
        <v>Tennessee Titans</v>
      </c>
      <c r="F266">
        <v>7</v>
      </c>
      <c r="G266" t="s">
        <v>741</v>
      </c>
      <c r="H266">
        <v>222</v>
      </c>
      <c r="J266">
        <v>301</v>
      </c>
      <c r="K266" s="2">
        <f t="shared" si="8"/>
        <v>261.5</v>
      </c>
    </row>
    <row r="267" spans="1:11" x14ac:dyDescent="0.25">
      <c r="A267" t="str">
        <f t="shared" si="9"/>
        <v>WASBryce Love</v>
      </c>
      <c r="B267">
        <v>266</v>
      </c>
      <c r="C267" t="s">
        <v>21</v>
      </c>
      <c r="D267" t="s">
        <v>542</v>
      </c>
      <c r="E267" t="str">
        <f>VLOOKUP(D267,'team abbr lookup'!A:B,2,FALSE)</f>
        <v>Washington Football Team</v>
      </c>
      <c r="F267">
        <v>8</v>
      </c>
      <c r="G267" t="s">
        <v>755</v>
      </c>
      <c r="I267">
        <v>206</v>
      </c>
      <c r="J267">
        <v>318</v>
      </c>
      <c r="K267" s="2">
        <f t="shared" si="8"/>
        <v>262</v>
      </c>
    </row>
    <row r="268" spans="1:11" x14ac:dyDescent="0.25">
      <c r="A268" t="str">
        <f t="shared" si="9"/>
        <v>PITVance McDonald</v>
      </c>
      <c r="B268">
        <v>267</v>
      </c>
      <c r="C268" t="s">
        <v>298</v>
      </c>
      <c r="D268" t="s">
        <v>502</v>
      </c>
      <c r="E268" t="str">
        <f>VLOOKUP(D268,'team abbr lookup'!A:B,2,FALSE)</f>
        <v>Pittsburgh Steelers</v>
      </c>
      <c r="F268">
        <v>8</v>
      </c>
      <c r="G268" t="s">
        <v>764</v>
      </c>
      <c r="H268">
        <v>247</v>
      </c>
      <c r="J268">
        <v>282</v>
      </c>
      <c r="K268" s="2">
        <f t="shared" si="8"/>
        <v>264.5</v>
      </c>
    </row>
    <row r="269" spans="1:11" x14ac:dyDescent="0.25">
      <c r="A269" t="str">
        <f t="shared" si="9"/>
        <v>NOTre'Quan Smith</v>
      </c>
      <c r="B269">
        <v>268</v>
      </c>
      <c r="C269" t="s">
        <v>28</v>
      </c>
      <c r="D269" t="s">
        <v>466</v>
      </c>
      <c r="E269" t="str">
        <f>VLOOKUP(D269,'team abbr lookup'!A:B,2,FALSE)</f>
        <v>New Orleans Saints</v>
      </c>
      <c r="F269">
        <v>6</v>
      </c>
      <c r="G269" t="s">
        <v>739</v>
      </c>
      <c r="I269">
        <v>262</v>
      </c>
      <c r="J269">
        <v>267</v>
      </c>
      <c r="K269" s="2">
        <f t="shared" si="8"/>
        <v>264.5</v>
      </c>
    </row>
    <row r="270" spans="1:11" x14ac:dyDescent="0.25">
      <c r="A270" t="str">
        <f t="shared" si="9"/>
        <v>K20Stephen Hauschka</v>
      </c>
      <c r="B270">
        <v>269</v>
      </c>
      <c r="C270" t="s">
        <v>332</v>
      </c>
      <c r="D270" t="s">
        <v>756</v>
      </c>
      <c r="E270" t="e">
        <f>VLOOKUP(D270,'team abbr lookup'!A:B,2,FALSE)</f>
        <v>#N/A</v>
      </c>
      <c r="F270">
        <v>250</v>
      </c>
      <c r="I270">
        <v>271.5</v>
      </c>
      <c r="K270" s="2">
        <f t="shared" si="8"/>
        <v>271.5</v>
      </c>
    </row>
    <row r="271" spans="1:11" x14ac:dyDescent="0.25">
      <c r="A271" t="str">
        <f t="shared" si="9"/>
        <v>LACJustin Herbert</v>
      </c>
      <c r="B271">
        <v>270</v>
      </c>
      <c r="C271" t="s">
        <v>97</v>
      </c>
      <c r="D271" t="s">
        <v>481</v>
      </c>
      <c r="E271" t="str">
        <f>VLOOKUP(D271,'team abbr lookup'!A:B,2,FALSE)</f>
        <v>Los Angeles Chargers</v>
      </c>
      <c r="F271">
        <v>10</v>
      </c>
      <c r="G271" t="s">
        <v>750</v>
      </c>
      <c r="H271">
        <v>256</v>
      </c>
      <c r="J271">
        <v>294</v>
      </c>
      <c r="K271" s="2">
        <f t="shared" si="8"/>
        <v>275</v>
      </c>
    </row>
    <row r="272" spans="1:11" x14ac:dyDescent="0.25">
      <c r="A272" t="str">
        <f t="shared" si="9"/>
        <v>CHICole Kmet</v>
      </c>
      <c r="B272">
        <v>271</v>
      </c>
      <c r="C272" t="s">
        <v>89</v>
      </c>
      <c r="D272" t="s">
        <v>499</v>
      </c>
      <c r="E272" t="str">
        <f>VLOOKUP(D272,'team abbr lookup'!A:B,2,FALSE)</f>
        <v>Chicago Bears</v>
      </c>
      <c r="F272">
        <v>11</v>
      </c>
      <c r="G272" t="s">
        <v>766</v>
      </c>
      <c r="H272">
        <v>225</v>
      </c>
      <c r="J272">
        <v>327</v>
      </c>
      <c r="K272" s="2">
        <f t="shared" si="8"/>
        <v>276</v>
      </c>
    </row>
    <row r="273" spans="1:11" x14ac:dyDescent="0.25">
      <c r="A273" t="str">
        <f t="shared" si="9"/>
        <v>WASDustin Hopkins</v>
      </c>
      <c r="B273">
        <v>272</v>
      </c>
      <c r="C273" t="s">
        <v>329</v>
      </c>
      <c r="D273" t="s">
        <v>542</v>
      </c>
      <c r="E273" t="str">
        <f>VLOOKUP(D273,'team abbr lookup'!A:B,2,FALSE)</f>
        <v>Washington Football Team</v>
      </c>
      <c r="F273">
        <v>8</v>
      </c>
      <c r="G273" t="s">
        <v>759</v>
      </c>
      <c r="H273">
        <v>223</v>
      </c>
      <c r="J273">
        <v>333</v>
      </c>
      <c r="K273" s="2">
        <f t="shared" si="8"/>
        <v>278</v>
      </c>
    </row>
    <row r="274" spans="1:11" x14ac:dyDescent="0.25">
      <c r="A274" t="str">
        <f t="shared" si="9"/>
        <v>WASSteven Sims</v>
      </c>
      <c r="B274">
        <v>273</v>
      </c>
      <c r="C274" t="s">
        <v>410</v>
      </c>
      <c r="D274" t="s">
        <v>542</v>
      </c>
      <c r="E274" t="str">
        <f>VLOOKUP(D274,'team abbr lookup'!A:B,2,FALSE)</f>
        <v>Washington Football Team</v>
      </c>
      <c r="F274">
        <v>8</v>
      </c>
      <c r="G274" t="s">
        <v>742</v>
      </c>
      <c r="I274">
        <v>254</v>
      </c>
      <c r="J274">
        <v>309</v>
      </c>
      <c r="K274" s="2">
        <f t="shared" si="8"/>
        <v>281.5</v>
      </c>
    </row>
    <row r="275" spans="1:11" x14ac:dyDescent="0.25">
      <c r="A275" t="str">
        <f t="shared" si="9"/>
        <v>CHIMitch Trubisky</v>
      </c>
      <c r="B275">
        <v>274</v>
      </c>
      <c r="C275" t="s">
        <v>737</v>
      </c>
      <c r="D275" t="s">
        <v>499</v>
      </c>
      <c r="E275" t="str">
        <f>VLOOKUP(D275,'team abbr lookup'!A:B,2,FALSE)</f>
        <v>Chicago Bears</v>
      </c>
      <c r="F275">
        <v>11</v>
      </c>
      <c r="G275" t="s">
        <v>772</v>
      </c>
      <c r="H275">
        <v>242</v>
      </c>
      <c r="J275">
        <v>322</v>
      </c>
      <c r="K275" s="2">
        <f t="shared" si="8"/>
        <v>282</v>
      </c>
    </row>
    <row r="276" spans="1:11" x14ac:dyDescent="0.25">
      <c r="A276" t="str">
        <f t="shared" si="9"/>
        <v>SEARashaad Penny</v>
      </c>
      <c r="B276">
        <v>275</v>
      </c>
      <c r="C276" t="s">
        <v>263</v>
      </c>
      <c r="D276" t="s">
        <v>505</v>
      </c>
      <c r="E276" t="str">
        <f>VLOOKUP(D276,'team abbr lookup'!A:B,2,FALSE)</f>
        <v>Seattle Seahawks</v>
      </c>
      <c r="F276">
        <v>6</v>
      </c>
      <c r="G276" t="s">
        <v>768</v>
      </c>
      <c r="J276">
        <v>181</v>
      </c>
      <c r="K276" s="2">
        <f t="shared" si="8"/>
        <v>181</v>
      </c>
    </row>
    <row r="277" spans="1:11" x14ac:dyDescent="0.25">
      <c r="A277" t="str">
        <f t="shared" si="9"/>
        <v>MIAJason Sanders</v>
      </c>
      <c r="B277">
        <v>276</v>
      </c>
      <c r="C277" t="s">
        <v>322</v>
      </c>
      <c r="D277" t="s">
        <v>534</v>
      </c>
      <c r="E277" t="str">
        <f>VLOOKUP(D277,'team abbr lookup'!A:B,2,FALSE)</f>
        <v>Miami Dolphins</v>
      </c>
      <c r="F277">
        <v>11</v>
      </c>
      <c r="G277" t="s">
        <v>761</v>
      </c>
      <c r="H277">
        <v>261</v>
      </c>
      <c r="J277">
        <v>306</v>
      </c>
      <c r="K277" s="2">
        <f t="shared" si="8"/>
        <v>283.5</v>
      </c>
    </row>
    <row r="278" spans="1:11" x14ac:dyDescent="0.25">
      <c r="A278" t="str">
        <f t="shared" si="9"/>
        <v>CINJohn Ross</v>
      </c>
      <c r="B278">
        <v>277</v>
      </c>
      <c r="C278" t="s">
        <v>232</v>
      </c>
      <c r="D278" t="s">
        <v>478</v>
      </c>
      <c r="E278" t="str">
        <f>VLOOKUP(D278,'team abbr lookup'!A:B,2,FALSE)</f>
        <v>Cincinnati Bengals</v>
      </c>
      <c r="F278">
        <v>9</v>
      </c>
      <c r="G278" t="s">
        <v>753</v>
      </c>
      <c r="J278">
        <v>182</v>
      </c>
      <c r="K278" s="2">
        <f t="shared" si="8"/>
        <v>182</v>
      </c>
    </row>
    <row r="279" spans="1:11" x14ac:dyDescent="0.25">
      <c r="A279" t="str">
        <f t="shared" si="9"/>
        <v>SFKendrick Bourne</v>
      </c>
      <c r="B279">
        <v>278</v>
      </c>
      <c r="C279" t="s">
        <v>55</v>
      </c>
      <c r="D279" t="s">
        <v>491</v>
      </c>
      <c r="E279" t="str">
        <f>VLOOKUP(D279,'team abbr lookup'!A:B,2,FALSE)</f>
        <v>San Francisco 49ers</v>
      </c>
      <c r="F279">
        <v>11</v>
      </c>
      <c r="G279" t="s">
        <v>765</v>
      </c>
      <c r="I279">
        <v>250</v>
      </c>
      <c r="J279">
        <v>321</v>
      </c>
      <c r="K279" s="2">
        <f t="shared" si="8"/>
        <v>285.5</v>
      </c>
    </row>
    <row r="280" spans="1:11" x14ac:dyDescent="0.25">
      <c r="A280" t="str">
        <f t="shared" si="9"/>
        <v>JACTyler Eifert</v>
      </c>
      <c r="B280">
        <v>279</v>
      </c>
      <c r="C280" t="s">
        <v>78</v>
      </c>
      <c r="D280" t="s">
        <v>495</v>
      </c>
      <c r="E280" t="str">
        <f>VLOOKUP(D280,'team abbr lookup'!A:B,2,FALSE)</f>
        <v>Jacksonville Jaguars</v>
      </c>
      <c r="F280">
        <v>7</v>
      </c>
      <c r="G280" t="s">
        <v>775</v>
      </c>
      <c r="I280">
        <v>261</v>
      </c>
      <c r="J280">
        <v>315</v>
      </c>
      <c r="K280" s="2">
        <f t="shared" si="8"/>
        <v>288</v>
      </c>
    </row>
    <row r="281" spans="1:11" x14ac:dyDescent="0.25">
      <c r="A281" t="str">
        <f t="shared" si="9"/>
        <v>NOJameis Winston</v>
      </c>
      <c r="B281">
        <v>280</v>
      </c>
      <c r="C281" t="s">
        <v>32</v>
      </c>
      <c r="D281" t="s">
        <v>466</v>
      </c>
      <c r="E281" t="str">
        <f>VLOOKUP(D281,'team abbr lookup'!A:B,2,FALSE)</f>
        <v>New Orleans Saints</v>
      </c>
      <c r="F281">
        <v>6</v>
      </c>
      <c r="G281" t="s">
        <v>784</v>
      </c>
      <c r="H281">
        <v>231</v>
      </c>
      <c r="J281">
        <v>346</v>
      </c>
      <c r="K281" s="2">
        <f t="shared" si="8"/>
        <v>288.5</v>
      </c>
    </row>
    <row r="282" spans="1:11" x14ac:dyDescent="0.25">
      <c r="A282" t="str">
        <f t="shared" si="9"/>
        <v>SEAJosh Gordon</v>
      </c>
      <c r="B282">
        <v>281</v>
      </c>
      <c r="C282" t="s">
        <v>778</v>
      </c>
      <c r="D282" t="s">
        <v>505</v>
      </c>
      <c r="E282" t="str">
        <f>VLOOKUP(D282,'team abbr lookup'!A:B,2,FALSE)</f>
        <v>Seattle Seahawks</v>
      </c>
      <c r="I282">
        <v>198</v>
      </c>
      <c r="K282" s="2">
        <f t="shared" si="8"/>
        <v>198</v>
      </c>
    </row>
    <row r="283" spans="1:11" x14ac:dyDescent="0.25">
      <c r="A283" t="str">
        <f t="shared" si="9"/>
        <v>CARCarolina Panthers</v>
      </c>
      <c r="B283">
        <v>282</v>
      </c>
      <c r="C283" t="s">
        <v>156</v>
      </c>
      <c r="D283" t="s">
        <v>463</v>
      </c>
      <c r="E283" t="str">
        <f>VLOOKUP(D283,'team abbr lookup'!A:B,2,FALSE)</f>
        <v>Carolina Panthers</v>
      </c>
      <c r="F283">
        <v>13</v>
      </c>
      <c r="G283" t="s">
        <v>762</v>
      </c>
      <c r="H283">
        <v>219</v>
      </c>
      <c r="J283">
        <v>367</v>
      </c>
      <c r="K283" s="2">
        <f t="shared" si="8"/>
        <v>293</v>
      </c>
    </row>
    <row r="284" spans="1:11" x14ac:dyDescent="0.25">
      <c r="A284" t="str">
        <f t="shared" si="9"/>
        <v>JACDevine Ozigbo</v>
      </c>
      <c r="B284">
        <v>283</v>
      </c>
      <c r="C284" t="s">
        <v>1068</v>
      </c>
      <c r="D284" t="s">
        <v>495</v>
      </c>
      <c r="E284" t="str">
        <f>VLOOKUP(D284,'team abbr lookup'!A:B,2,FALSE)</f>
        <v>Jacksonville Jaguars</v>
      </c>
      <c r="F284">
        <v>7</v>
      </c>
      <c r="G284" t="s">
        <v>771</v>
      </c>
      <c r="I284">
        <v>210</v>
      </c>
      <c r="J284">
        <v>377</v>
      </c>
      <c r="K284" s="2">
        <f t="shared" si="8"/>
        <v>293.5</v>
      </c>
    </row>
    <row r="285" spans="1:11" x14ac:dyDescent="0.25">
      <c r="A285" t="str">
        <f t="shared" si="9"/>
        <v>BALJustice Hill</v>
      </c>
      <c r="B285">
        <v>284</v>
      </c>
      <c r="C285" t="s">
        <v>781</v>
      </c>
      <c r="D285" t="s">
        <v>488</v>
      </c>
      <c r="E285" t="str">
        <f>VLOOKUP(D285,'team abbr lookup'!A:B,2,FALSE)</f>
        <v>Baltimore Ravens</v>
      </c>
      <c r="F285">
        <v>8</v>
      </c>
      <c r="G285" t="s">
        <v>773</v>
      </c>
      <c r="J285">
        <v>202</v>
      </c>
      <c r="K285" s="2">
        <f t="shared" si="8"/>
        <v>202</v>
      </c>
    </row>
    <row r="286" spans="1:11" x14ac:dyDescent="0.25">
      <c r="A286" t="str">
        <f t="shared" si="9"/>
        <v>HOUKenny Stills</v>
      </c>
      <c r="B286">
        <v>285</v>
      </c>
      <c r="C286" t="s">
        <v>38</v>
      </c>
      <c r="D286" t="s">
        <v>513</v>
      </c>
      <c r="E286" t="str">
        <f>VLOOKUP(D286,'team abbr lookup'!A:B,2,FALSE)</f>
        <v>Houston Texans</v>
      </c>
      <c r="F286">
        <v>8</v>
      </c>
      <c r="G286" t="s">
        <v>774</v>
      </c>
      <c r="J286">
        <v>203</v>
      </c>
      <c r="K286" s="2">
        <f t="shared" si="8"/>
        <v>203</v>
      </c>
    </row>
    <row r="287" spans="1:11" x14ac:dyDescent="0.25">
      <c r="A287" t="str">
        <f t="shared" si="9"/>
        <v>NOTaysom Hill</v>
      </c>
      <c r="B287">
        <v>286</v>
      </c>
      <c r="C287" t="s">
        <v>783</v>
      </c>
      <c r="D287" t="s">
        <v>466</v>
      </c>
      <c r="E287" t="str">
        <f>VLOOKUP(D287,'team abbr lookup'!A:B,2,FALSE)</f>
        <v>New Orleans Saints</v>
      </c>
      <c r="F287">
        <v>6</v>
      </c>
      <c r="G287" t="s">
        <v>786</v>
      </c>
      <c r="H287">
        <v>206</v>
      </c>
      <c r="K287" s="2">
        <f t="shared" si="8"/>
        <v>206</v>
      </c>
    </row>
    <row r="288" spans="1:11" x14ac:dyDescent="0.25">
      <c r="A288" t="str">
        <f t="shared" si="9"/>
        <v>CHIEddy Pineiro</v>
      </c>
      <c r="B288">
        <v>287</v>
      </c>
      <c r="C288" t="s">
        <v>334</v>
      </c>
      <c r="D288" t="s">
        <v>499</v>
      </c>
      <c r="E288" t="str">
        <f>VLOOKUP(D288,'team abbr lookup'!A:B,2,FALSE)</f>
        <v>Chicago Bears</v>
      </c>
      <c r="F288">
        <v>11</v>
      </c>
      <c r="G288" t="s">
        <v>763</v>
      </c>
      <c r="H288">
        <v>257</v>
      </c>
      <c r="J288">
        <v>335</v>
      </c>
      <c r="K288" s="2">
        <f t="shared" si="8"/>
        <v>296</v>
      </c>
    </row>
    <row r="289" spans="1:11" x14ac:dyDescent="0.25">
      <c r="A289" t="str">
        <f t="shared" si="9"/>
        <v>CINCincinnati Bengals</v>
      </c>
      <c r="B289">
        <v>288</v>
      </c>
      <c r="C289" t="s">
        <v>229</v>
      </c>
      <c r="D289" t="s">
        <v>478</v>
      </c>
      <c r="E289" t="str">
        <f>VLOOKUP(D289,'team abbr lookup'!A:B,2,FALSE)</f>
        <v>Cincinnati Bengals</v>
      </c>
      <c r="F289">
        <v>9</v>
      </c>
      <c r="G289" t="s">
        <v>780</v>
      </c>
      <c r="J289">
        <v>207</v>
      </c>
      <c r="K289" s="2">
        <f t="shared" si="8"/>
        <v>207</v>
      </c>
    </row>
    <row r="290" spans="1:11" x14ac:dyDescent="0.25">
      <c r="A290" t="str">
        <f t="shared" si="9"/>
        <v>LVJason Witten</v>
      </c>
      <c r="B290">
        <v>289</v>
      </c>
      <c r="C290" t="s">
        <v>789</v>
      </c>
      <c r="D290" t="s">
        <v>484</v>
      </c>
      <c r="E290" t="str">
        <f>VLOOKUP(D290,'team abbr lookup'!A:B,2,FALSE)</f>
        <v>Las Vegas Raiders</v>
      </c>
      <c r="F290">
        <v>6</v>
      </c>
      <c r="G290" t="s">
        <v>790</v>
      </c>
      <c r="H290">
        <v>227</v>
      </c>
      <c r="J290">
        <v>366</v>
      </c>
      <c r="K290" s="2">
        <f t="shared" si="8"/>
        <v>296.5</v>
      </c>
    </row>
    <row r="291" spans="1:11" x14ac:dyDescent="0.25">
      <c r="A291" t="str">
        <f t="shared" si="9"/>
        <v>ARIArizona Cardinals</v>
      </c>
      <c r="B291">
        <v>290</v>
      </c>
      <c r="C291" t="s">
        <v>220</v>
      </c>
      <c r="D291" t="s">
        <v>471</v>
      </c>
      <c r="E291" t="str">
        <f>VLOOKUP(D291,'team abbr lookup'!A:B,2,FALSE)</f>
        <v>Arizona Cardinals</v>
      </c>
      <c r="F291">
        <v>8</v>
      </c>
      <c r="G291" t="s">
        <v>785</v>
      </c>
      <c r="H291">
        <v>243</v>
      </c>
      <c r="J291">
        <v>353</v>
      </c>
      <c r="K291" s="2">
        <f t="shared" si="8"/>
        <v>298</v>
      </c>
    </row>
    <row r="292" spans="1:11" x14ac:dyDescent="0.25">
      <c r="A292" t="str">
        <f t="shared" si="9"/>
        <v>NYJSam Ficken</v>
      </c>
      <c r="B292">
        <v>291</v>
      </c>
      <c r="C292" t="s">
        <v>331</v>
      </c>
      <c r="D292" t="s">
        <v>508</v>
      </c>
      <c r="E292" t="str">
        <f>VLOOKUP(D292,'team abbr lookup'!A:B,2,FALSE)</f>
        <v>New York Jets</v>
      </c>
      <c r="F292">
        <v>11</v>
      </c>
      <c r="G292" t="s">
        <v>776</v>
      </c>
      <c r="H292">
        <v>273</v>
      </c>
      <c r="J292">
        <v>323</v>
      </c>
      <c r="K292" s="2">
        <f t="shared" si="8"/>
        <v>298</v>
      </c>
    </row>
    <row r="293" spans="1:11" x14ac:dyDescent="0.25">
      <c r="A293" t="str">
        <f t="shared" si="9"/>
        <v>CHINick Foles</v>
      </c>
      <c r="B293">
        <v>292</v>
      </c>
      <c r="C293" t="s">
        <v>87</v>
      </c>
      <c r="D293" t="s">
        <v>499</v>
      </c>
      <c r="E293" t="str">
        <f>VLOOKUP(D293,'team abbr lookup'!A:B,2,FALSE)</f>
        <v>Chicago Bears</v>
      </c>
      <c r="F293">
        <v>11</v>
      </c>
      <c r="G293" t="s">
        <v>795</v>
      </c>
      <c r="H293">
        <v>293</v>
      </c>
      <c r="J293">
        <v>303</v>
      </c>
      <c r="K293" s="2">
        <f t="shared" si="8"/>
        <v>298</v>
      </c>
    </row>
    <row r="294" spans="1:11" x14ac:dyDescent="0.25">
      <c r="A294" t="str">
        <f t="shared" si="9"/>
        <v>BUFTyler Bass</v>
      </c>
      <c r="B294">
        <v>293</v>
      </c>
      <c r="C294" t="s">
        <v>792</v>
      </c>
      <c r="D294" t="s">
        <v>526</v>
      </c>
      <c r="E294" t="str">
        <f>VLOOKUP(D294,'team abbr lookup'!A:B,2,FALSE)</f>
        <v>Buffalo Bills</v>
      </c>
      <c r="F294">
        <v>11</v>
      </c>
      <c r="G294" t="s">
        <v>777</v>
      </c>
      <c r="H294">
        <v>226</v>
      </c>
      <c r="J294">
        <v>371</v>
      </c>
      <c r="K294" s="2">
        <f t="shared" si="8"/>
        <v>298.5</v>
      </c>
    </row>
    <row r="295" spans="1:11" x14ac:dyDescent="0.25">
      <c r="A295" t="str">
        <f t="shared" si="9"/>
        <v>BALDevin Duvernay</v>
      </c>
      <c r="B295">
        <v>294</v>
      </c>
      <c r="C295" t="s">
        <v>150</v>
      </c>
      <c r="D295" t="s">
        <v>488</v>
      </c>
      <c r="E295" t="str">
        <f>VLOOKUP(D295,'team abbr lookup'!A:B,2,FALSE)</f>
        <v>Baltimore Ravens</v>
      </c>
      <c r="F295">
        <v>8</v>
      </c>
      <c r="G295" t="s">
        <v>779</v>
      </c>
      <c r="J295">
        <v>212</v>
      </c>
      <c r="K295" s="2">
        <f t="shared" si="8"/>
        <v>212</v>
      </c>
    </row>
    <row r="296" spans="1:11" x14ac:dyDescent="0.25">
      <c r="A296" t="str">
        <f t="shared" si="9"/>
        <v>CARMike Davis</v>
      </c>
      <c r="B296">
        <v>295</v>
      </c>
      <c r="C296" t="s">
        <v>806</v>
      </c>
      <c r="D296" t="s">
        <v>463</v>
      </c>
      <c r="E296" t="str">
        <f>VLOOKUP(D296,'team abbr lookup'!A:B,2,FALSE)</f>
        <v>Carolina Panthers</v>
      </c>
      <c r="F296">
        <v>13</v>
      </c>
      <c r="G296" t="s">
        <v>782</v>
      </c>
      <c r="I296">
        <v>229</v>
      </c>
      <c r="J296">
        <v>370</v>
      </c>
      <c r="K296" s="2">
        <f t="shared" si="8"/>
        <v>299.5</v>
      </c>
    </row>
    <row r="297" spans="1:11" x14ac:dyDescent="0.25">
      <c r="A297" t="str">
        <f t="shared" si="9"/>
        <v>BALWillie Snead</v>
      </c>
      <c r="B297">
        <v>296</v>
      </c>
      <c r="C297" t="s">
        <v>149</v>
      </c>
      <c r="D297" t="s">
        <v>488</v>
      </c>
      <c r="E297" t="str">
        <f>VLOOKUP(D297,'team abbr lookup'!A:B,2,FALSE)</f>
        <v>Baltimore Ravens</v>
      </c>
      <c r="F297">
        <v>8</v>
      </c>
      <c r="G297" t="s">
        <v>787</v>
      </c>
      <c r="J297">
        <v>217</v>
      </c>
      <c r="K297" s="2">
        <f t="shared" si="8"/>
        <v>217</v>
      </c>
    </row>
    <row r="298" spans="1:11" x14ac:dyDescent="0.25">
      <c r="A298" t="str">
        <f t="shared" si="9"/>
        <v>LVDaniel Carlson</v>
      </c>
      <c r="B298">
        <v>297</v>
      </c>
      <c r="C298" t="s">
        <v>337</v>
      </c>
      <c r="D298" t="s">
        <v>484</v>
      </c>
      <c r="E298" t="str">
        <f>VLOOKUP(D298,'team abbr lookup'!A:B,2,FALSE)</f>
        <v>Las Vegas Raiders</v>
      </c>
      <c r="F298">
        <v>6</v>
      </c>
      <c r="G298" t="s">
        <v>788</v>
      </c>
      <c r="H298">
        <v>264</v>
      </c>
      <c r="J298">
        <v>339</v>
      </c>
      <c r="K298" s="2">
        <f t="shared" si="8"/>
        <v>301.5</v>
      </c>
    </row>
    <row r="299" spans="1:11" x14ac:dyDescent="0.25">
      <c r="A299" t="str">
        <f t="shared" si="9"/>
        <v>LARVan Jefferson</v>
      </c>
      <c r="B299">
        <v>298</v>
      </c>
      <c r="C299" t="s">
        <v>179</v>
      </c>
      <c r="D299" t="s">
        <v>510</v>
      </c>
      <c r="E299" t="str">
        <f>VLOOKUP(D299,'team abbr lookup'!A:B,2,FALSE)</f>
        <v>Los Angeles Rams</v>
      </c>
      <c r="F299">
        <v>9</v>
      </c>
      <c r="G299" t="s">
        <v>791</v>
      </c>
      <c r="I299">
        <v>267</v>
      </c>
      <c r="J299">
        <v>336</v>
      </c>
      <c r="K299" s="2">
        <f t="shared" si="8"/>
        <v>301.5</v>
      </c>
    </row>
    <row r="300" spans="1:11" x14ac:dyDescent="0.25">
      <c r="A300" t="str">
        <f t="shared" si="9"/>
        <v>LARMalcolm Brown</v>
      </c>
      <c r="B300">
        <v>299</v>
      </c>
      <c r="C300" t="s">
        <v>182</v>
      </c>
      <c r="D300" t="s">
        <v>510</v>
      </c>
      <c r="E300" t="str">
        <f>VLOOKUP(D300,'team abbr lookup'!A:B,2,FALSE)</f>
        <v>Los Angeles Rams</v>
      </c>
      <c r="F300">
        <v>9</v>
      </c>
      <c r="G300" t="s">
        <v>797</v>
      </c>
      <c r="J300">
        <v>218</v>
      </c>
      <c r="K300" s="2">
        <f t="shared" si="8"/>
        <v>218</v>
      </c>
    </row>
    <row r="301" spans="1:11" x14ac:dyDescent="0.25">
      <c r="A301" t="str">
        <f t="shared" si="9"/>
        <v>LVLynn Bowden Jr.</v>
      </c>
      <c r="B301">
        <v>300</v>
      </c>
      <c r="C301" t="s">
        <v>443</v>
      </c>
      <c r="D301" t="s">
        <v>484</v>
      </c>
      <c r="E301" t="str">
        <f>VLOOKUP(D301,'team abbr lookup'!A:B,2,FALSE)</f>
        <v>Las Vegas Raiders</v>
      </c>
      <c r="F301">
        <v>6</v>
      </c>
      <c r="G301" t="s">
        <v>799</v>
      </c>
      <c r="J301">
        <v>219</v>
      </c>
      <c r="K301" s="2">
        <f t="shared" si="8"/>
        <v>219</v>
      </c>
    </row>
    <row r="302" spans="1:11" x14ac:dyDescent="0.25">
      <c r="A302" t="str">
        <f t="shared" si="9"/>
        <v>TBCameron Brate</v>
      </c>
      <c r="B302">
        <v>301</v>
      </c>
      <c r="C302" t="s">
        <v>956</v>
      </c>
      <c r="D302" t="s">
        <v>487</v>
      </c>
      <c r="E302" t="str">
        <f>VLOOKUP(D302,'team abbr lookup'!A:B,2,FALSE)</f>
        <v>Tampa Bay Buccaneers</v>
      </c>
      <c r="F302">
        <v>13</v>
      </c>
      <c r="G302" t="s">
        <v>804</v>
      </c>
      <c r="H302">
        <v>291</v>
      </c>
      <c r="J302">
        <v>314</v>
      </c>
      <c r="K302" s="2">
        <f t="shared" si="8"/>
        <v>302.5</v>
      </c>
    </row>
    <row r="303" spans="1:11" x14ac:dyDescent="0.25">
      <c r="A303" t="str">
        <f t="shared" si="9"/>
        <v>QB39Colin Kaepernick</v>
      </c>
      <c r="B303">
        <v>302</v>
      </c>
      <c r="C303" t="s">
        <v>794</v>
      </c>
      <c r="D303" t="s">
        <v>802</v>
      </c>
      <c r="E303" t="e">
        <f>VLOOKUP(D303,'team abbr lookup'!A:B,2,FALSE)</f>
        <v>#N/A</v>
      </c>
      <c r="F303">
        <v>221</v>
      </c>
      <c r="I303">
        <v>221</v>
      </c>
      <c r="K303" s="2">
        <f t="shared" si="8"/>
        <v>221</v>
      </c>
    </row>
    <row r="304" spans="1:11" x14ac:dyDescent="0.25">
      <c r="A304" t="str">
        <f t="shared" si="9"/>
        <v>NYGNew York Giants</v>
      </c>
      <c r="B304">
        <v>303</v>
      </c>
      <c r="C304" t="s">
        <v>99</v>
      </c>
      <c r="D304" t="s">
        <v>464</v>
      </c>
      <c r="E304" t="str">
        <f>VLOOKUP(D304,'team abbr lookup'!A:B,2,FALSE)</f>
        <v>New York Giants</v>
      </c>
      <c r="F304">
        <v>11</v>
      </c>
      <c r="G304" t="s">
        <v>796</v>
      </c>
      <c r="H304">
        <v>228</v>
      </c>
      <c r="K304" s="2">
        <f t="shared" si="8"/>
        <v>228</v>
      </c>
    </row>
    <row r="305" spans="1:11" x14ac:dyDescent="0.25">
      <c r="A305" t="str">
        <f t="shared" si="9"/>
        <v>ARIDan Arnold</v>
      </c>
      <c r="B305">
        <v>304</v>
      </c>
      <c r="C305" t="s">
        <v>228</v>
      </c>
      <c r="D305" t="s">
        <v>471</v>
      </c>
      <c r="E305" t="str">
        <f>VLOOKUP(D305,'team abbr lookup'!A:B,2,FALSE)</f>
        <v>Arizona Cardinals</v>
      </c>
      <c r="F305">
        <v>8</v>
      </c>
      <c r="G305" t="s">
        <v>818</v>
      </c>
      <c r="I305">
        <v>266</v>
      </c>
      <c r="J305">
        <v>349</v>
      </c>
      <c r="K305" s="2">
        <f t="shared" si="8"/>
        <v>307.5</v>
      </c>
    </row>
    <row r="306" spans="1:11" x14ac:dyDescent="0.25">
      <c r="A306" t="str">
        <f t="shared" si="9"/>
        <v>DENRoyce Freeman</v>
      </c>
      <c r="B306">
        <v>305</v>
      </c>
      <c r="C306" t="s">
        <v>10</v>
      </c>
      <c r="D306" t="s">
        <v>516</v>
      </c>
      <c r="E306" t="str">
        <f>VLOOKUP(D306,'team abbr lookup'!A:B,2,FALSE)</f>
        <v>Denver Broncos</v>
      </c>
      <c r="F306">
        <v>8</v>
      </c>
      <c r="G306" t="s">
        <v>807</v>
      </c>
      <c r="J306">
        <v>230</v>
      </c>
      <c r="K306" s="2">
        <f t="shared" si="8"/>
        <v>230</v>
      </c>
    </row>
    <row r="307" spans="1:11" x14ac:dyDescent="0.25">
      <c r="A307" t="str">
        <f t="shared" si="9"/>
        <v>CINMike Thomas</v>
      </c>
      <c r="B307">
        <v>306</v>
      </c>
      <c r="C307" t="s">
        <v>851</v>
      </c>
      <c r="D307" t="s">
        <v>478</v>
      </c>
      <c r="E307" t="str">
        <f>VLOOKUP(D307,'team abbr lookup'!A:B,2,FALSE)</f>
        <v>Cincinnati Bengals</v>
      </c>
      <c r="F307">
        <v>9</v>
      </c>
      <c r="G307" t="s">
        <v>805</v>
      </c>
      <c r="H307">
        <v>232</v>
      </c>
      <c r="K307" s="2">
        <f t="shared" si="8"/>
        <v>232</v>
      </c>
    </row>
    <row r="308" spans="1:11" x14ac:dyDescent="0.25">
      <c r="A308" t="str">
        <f t="shared" si="9"/>
        <v>QB40Cole McDonald</v>
      </c>
      <c r="B308">
        <v>307</v>
      </c>
      <c r="C308" t="s">
        <v>1321</v>
      </c>
      <c r="D308" t="s">
        <v>808</v>
      </c>
      <c r="E308" t="e">
        <f>VLOOKUP(D308,'team abbr lookup'!A:B,2,FALSE)</f>
        <v>#N/A</v>
      </c>
      <c r="F308">
        <v>233</v>
      </c>
      <c r="I308">
        <v>233</v>
      </c>
      <c r="K308" s="2">
        <f t="shared" si="8"/>
        <v>233</v>
      </c>
    </row>
    <row r="309" spans="1:11" x14ac:dyDescent="0.25">
      <c r="A309" t="str">
        <f t="shared" si="9"/>
        <v>DETDetroit Lions</v>
      </c>
      <c r="B309">
        <v>308</v>
      </c>
      <c r="C309" t="s">
        <v>62</v>
      </c>
      <c r="D309" t="s">
        <v>492</v>
      </c>
      <c r="E309" t="str">
        <f>VLOOKUP(D309,'team abbr lookup'!A:B,2,FALSE)</f>
        <v>Detroit Lions</v>
      </c>
      <c r="F309">
        <v>5</v>
      </c>
      <c r="G309" t="s">
        <v>798</v>
      </c>
      <c r="J309">
        <v>234</v>
      </c>
      <c r="K309" s="2">
        <f t="shared" si="8"/>
        <v>234</v>
      </c>
    </row>
    <row r="310" spans="1:11" x14ac:dyDescent="0.25">
      <c r="A310" t="str">
        <f t="shared" si="9"/>
        <v>RB85Marshawn Lynch</v>
      </c>
      <c r="B310">
        <v>309</v>
      </c>
      <c r="C310" t="s">
        <v>819</v>
      </c>
      <c r="D310" t="s">
        <v>810</v>
      </c>
      <c r="E310" t="e">
        <f>VLOOKUP(D310,'team abbr lookup'!A:B,2,FALSE)</f>
        <v>#N/A</v>
      </c>
      <c r="F310">
        <v>234</v>
      </c>
      <c r="I310">
        <v>234</v>
      </c>
      <c r="K310" s="2">
        <f t="shared" si="8"/>
        <v>234</v>
      </c>
    </row>
    <row r="311" spans="1:11" x14ac:dyDescent="0.25">
      <c r="A311" t="str">
        <f t="shared" si="9"/>
        <v>CINC.J. Uzomah</v>
      </c>
      <c r="B311">
        <v>310</v>
      </c>
      <c r="C311" t="s">
        <v>360</v>
      </c>
      <c r="D311" t="s">
        <v>478</v>
      </c>
      <c r="E311" t="str">
        <f>VLOOKUP(D311,'team abbr lookup'!A:B,2,FALSE)</f>
        <v>Cincinnati Bengals</v>
      </c>
      <c r="F311">
        <v>9</v>
      </c>
      <c r="G311" t="s">
        <v>841</v>
      </c>
      <c r="J311">
        <v>236</v>
      </c>
      <c r="K311" s="2">
        <f t="shared" si="8"/>
        <v>236</v>
      </c>
    </row>
    <row r="312" spans="1:11" x14ac:dyDescent="0.25">
      <c r="A312" t="str">
        <f t="shared" si="9"/>
        <v>QB41Mark Sanchez</v>
      </c>
      <c r="B312">
        <v>311</v>
      </c>
      <c r="C312" t="s">
        <v>821</v>
      </c>
      <c r="D312" t="s">
        <v>817</v>
      </c>
      <c r="E312" t="e">
        <f>VLOOKUP(D312,'team abbr lookup'!A:B,2,FALSE)</f>
        <v>#N/A</v>
      </c>
      <c r="F312">
        <v>237</v>
      </c>
      <c r="I312">
        <v>237</v>
      </c>
      <c r="K312" s="2">
        <f t="shared" si="8"/>
        <v>237</v>
      </c>
    </row>
    <row r="313" spans="1:11" x14ac:dyDescent="0.25">
      <c r="A313" t="str">
        <f t="shared" si="9"/>
        <v>LVNathan Peterman</v>
      </c>
      <c r="B313">
        <v>312</v>
      </c>
      <c r="C313" t="s">
        <v>801</v>
      </c>
      <c r="D313" t="s">
        <v>484</v>
      </c>
      <c r="E313" t="str">
        <f>VLOOKUP(D313,'team abbr lookup'!A:B,2,FALSE)</f>
        <v>Las Vegas Raiders</v>
      </c>
      <c r="F313">
        <v>6</v>
      </c>
      <c r="G313" t="s">
        <v>822</v>
      </c>
      <c r="H313">
        <v>238</v>
      </c>
      <c r="K313" s="2">
        <f t="shared" si="8"/>
        <v>238</v>
      </c>
    </row>
    <row r="314" spans="1:11" x14ac:dyDescent="0.25">
      <c r="A314" t="str">
        <f t="shared" si="9"/>
        <v>KCDarwin Thompson</v>
      </c>
      <c r="B314">
        <v>313</v>
      </c>
      <c r="C314" t="s">
        <v>767</v>
      </c>
      <c r="D314" t="s">
        <v>472</v>
      </c>
      <c r="E314" t="str">
        <f>VLOOKUP(D314,'team abbr lookup'!A:B,2,FALSE)</f>
        <v>Kansas City Chiefs</v>
      </c>
      <c r="F314">
        <v>10</v>
      </c>
      <c r="G314" t="s">
        <v>813</v>
      </c>
      <c r="H314">
        <v>328</v>
      </c>
      <c r="J314">
        <v>296</v>
      </c>
      <c r="K314" s="2">
        <f t="shared" si="8"/>
        <v>312</v>
      </c>
    </row>
    <row r="315" spans="1:11" x14ac:dyDescent="0.25">
      <c r="A315" t="str">
        <f t="shared" si="9"/>
        <v>LVLas Vegas Raiders</v>
      </c>
      <c r="B315">
        <v>314</v>
      </c>
      <c r="C315" t="s">
        <v>107</v>
      </c>
      <c r="D315" t="s">
        <v>484</v>
      </c>
      <c r="E315" t="str">
        <f>VLOOKUP(D315,'team abbr lookup'!A:B,2,FALSE)</f>
        <v>Las Vegas Raiders</v>
      </c>
      <c r="F315">
        <v>6</v>
      </c>
      <c r="G315" t="s">
        <v>800</v>
      </c>
      <c r="H315">
        <v>239</v>
      </c>
      <c r="K315" s="2">
        <f t="shared" si="8"/>
        <v>239</v>
      </c>
    </row>
    <row r="316" spans="1:11" x14ac:dyDescent="0.25">
      <c r="A316" t="str">
        <f t="shared" si="9"/>
        <v>BUFChristian Wade</v>
      </c>
      <c r="B316">
        <v>315</v>
      </c>
      <c r="C316" t="s">
        <v>814</v>
      </c>
      <c r="D316" t="s">
        <v>526</v>
      </c>
      <c r="E316" t="str">
        <f>VLOOKUP(D316,'team abbr lookup'!A:B,2,FALSE)</f>
        <v>Buffalo Bills</v>
      </c>
      <c r="F316">
        <v>11</v>
      </c>
      <c r="G316" t="s">
        <v>815</v>
      </c>
      <c r="J316">
        <v>239</v>
      </c>
      <c r="K316" s="2">
        <f t="shared" si="8"/>
        <v>239</v>
      </c>
    </row>
    <row r="317" spans="1:11" x14ac:dyDescent="0.25">
      <c r="A317" t="str">
        <f t="shared" si="9"/>
        <v>SEAJacob Hollister</v>
      </c>
      <c r="B317">
        <v>316</v>
      </c>
      <c r="C317" t="s">
        <v>905</v>
      </c>
      <c r="D317" t="s">
        <v>505</v>
      </c>
      <c r="E317" t="str">
        <f>VLOOKUP(D317,'team abbr lookup'!A:B,2,FALSE)</f>
        <v>Seattle Seahawks</v>
      </c>
      <c r="F317">
        <v>6</v>
      </c>
      <c r="G317" t="s">
        <v>853</v>
      </c>
      <c r="H317">
        <v>307</v>
      </c>
      <c r="J317">
        <v>319</v>
      </c>
      <c r="K317" s="2">
        <f t="shared" si="8"/>
        <v>313</v>
      </c>
    </row>
    <row r="318" spans="1:11" x14ac:dyDescent="0.25">
      <c r="A318" t="str">
        <f t="shared" si="9"/>
        <v>K27Adam Vinatieri</v>
      </c>
      <c r="B318">
        <v>317</v>
      </c>
      <c r="C318" t="s">
        <v>823</v>
      </c>
      <c r="D318" t="s">
        <v>793</v>
      </c>
      <c r="E318" t="e">
        <f>VLOOKUP(D318,'team abbr lookup'!A:B,2,FALSE)</f>
        <v>#N/A</v>
      </c>
      <c r="F318">
        <v>241</v>
      </c>
      <c r="I318">
        <v>241</v>
      </c>
      <c r="K318" s="2">
        <f t="shared" si="8"/>
        <v>241</v>
      </c>
    </row>
    <row r="319" spans="1:11" x14ac:dyDescent="0.25">
      <c r="A319" t="str">
        <f t="shared" si="9"/>
        <v>LACMichael Badgley</v>
      </c>
      <c r="B319">
        <v>318</v>
      </c>
      <c r="C319" t="s">
        <v>324</v>
      </c>
      <c r="D319" t="s">
        <v>481</v>
      </c>
      <c r="E319" t="str">
        <f>VLOOKUP(D319,'team abbr lookup'!A:B,2,FALSE)</f>
        <v>Los Angeles Chargers</v>
      </c>
      <c r="F319">
        <v>10</v>
      </c>
      <c r="G319" t="s">
        <v>803</v>
      </c>
      <c r="J319">
        <v>242</v>
      </c>
      <c r="K319" s="2">
        <f t="shared" si="8"/>
        <v>242</v>
      </c>
    </row>
    <row r="320" spans="1:11" x14ac:dyDescent="0.25">
      <c r="A320" t="str">
        <f t="shared" si="9"/>
        <v>QB43Andrew Luck</v>
      </c>
      <c r="B320">
        <v>319</v>
      </c>
      <c r="C320" t="s">
        <v>826</v>
      </c>
      <c r="D320" t="s">
        <v>827</v>
      </c>
      <c r="E320" t="e">
        <f>VLOOKUP(D320,'team abbr lookup'!A:B,2,FALSE)</f>
        <v>#N/A</v>
      </c>
      <c r="F320">
        <v>244</v>
      </c>
      <c r="I320">
        <v>244</v>
      </c>
      <c r="K320" s="2">
        <f t="shared" si="8"/>
        <v>244</v>
      </c>
    </row>
    <row r="321" spans="1:11" x14ac:dyDescent="0.25">
      <c r="A321" t="str">
        <f t="shared" si="9"/>
        <v>TBRyan Succop</v>
      </c>
      <c r="B321">
        <v>320</v>
      </c>
      <c r="C321" t="s">
        <v>849</v>
      </c>
      <c r="D321" t="s">
        <v>487</v>
      </c>
      <c r="E321" t="str">
        <f>VLOOKUP(D321,'team abbr lookup'!A:B,2,FALSE)</f>
        <v>Tampa Bay Buccaneers</v>
      </c>
      <c r="F321">
        <v>13</v>
      </c>
      <c r="G321" t="s">
        <v>824</v>
      </c>
      <c r="H321">
        <v>251</v>
      </c>
      <c r="J321">
        <v>380</v>
      </c>
      <c r="K321" s="2">
        <f t="shared" si="8"/>
        <v>315.5</v>
      </c>
    </row>
    <row r="322" spans="1:11" x14ac:dyDescent="0.25">
      <c r="A322" t="str">
        <f t="shared" si="9"/>
        <v>DETDanny Amendola</v>
      </c>
      <c r="B322">
        <v>321</v>
      </c>
      <c r="C322" t="s">
        <v>65</v>
      </c>
      <c r="D322" t="s">
        <v>492</v>
      </c>
      <c r="E322" t="str">
        <f>VLOOKUP(D322,'team abbr lookup'!A:B,2,FALSE)</f>
        <v>Detroit Lions</v>
      </c>
      <c r="F322">
        <v>5</v>
      </c>
      <c r="G322" t="s">
        <v>811</v>
      </c>
      <c r="J322">
        <v>248</v>
      </c>
      <c r="K322" s="2">
        <f t="shared" ref="K322:K385" si="10">AVERAGE(H322:J322)</f>
        <v>248</v>
      </c>
    </row>
    <row r="323" spans="1:11" x14ac:dyDescent="0.25">
      <c r="A323" t="str">
        <f t="shared" ref="A323:A386" si="11">_xlfn.CONCAT(D323,C323)</f>
        <v>DENJake Butt</v>
      </c>
      <c r="B323">
        <v>322</v>
      </c>
      <c r="C323" t="s">
        <v>840</v>
      </c>
      <c r="D323" t="s">
        <v>516</v>
      </c>
      <c r="E323" t="str">
        <f>VLOOKUP(D323,'team abbr lookup'!A:B,2,FALSE)</f>
        <v>Denver Broncos</v>
      </c>
      <c r="F323">
        <v>8</v>
      </c>
      <c r="G323" t="s">
        <v>855</v>
      </c>
      <c r="H323">
        <v>249</v>
      </c>
      <c r="K323" s="2">
        <f t="shared" si="10"/>
        <v>249</v>
      </c>
    </row>
    <row r="324" spans="1:11" x14ac:dyDescent="0.25">
      <c r="A324" t="str">
        <f t="shared" si="11"/>
        <v>ARIAndy Isabella</v>
      </c>
      <c r="B324">
        <v>323</v>
      </c>
      <c r="C324" t="s">
        <v>224</v>
      </c>
      <c r="D324" t="s">
        <v>471</v>
      </c>
      <c r="E324" t="str">
        <f>VLOOKUP(D324,'team abbr lookup'!A:B,2,FALSE)</f>
        <v>Arizona Cardinals</v>
      </c>
      <c r="F324">
        <v>8</v>
      </c>
      <c r="G324" t="s">
        <v>828</v>
      </c>
      <c r="J324">
        <v>250</v>
      </c>
      <c r="K324" s="2">
        <f t="shared" si="10"/>
        <v>250</v>
      </c>
    </row>
    <row r="325" spans="1:11" x14ac:dyDescent="0.25">
      <c r="A325" t="str">
        <f t="shared" si="11"/>
        <v>TE43Carson Meier</v>
      </c>
      <c r="B325">
        <v>324</v>
      </c>
      <c r="C325" t="s">
        <v>854</v>
      </c>
      <c r="D325" t="s">
        <v>877</v>
      </c>
      <c r="E325" t="e">
        <f>VLOOKUP(D325,'team abbr lookup'!A:B,2,FALSE)</f>
        <v>#N/A</v>
      </c>
      <c r="F325">
        <v>254</v>
      </c>
      <c r="I325">
        <v>254</v>
      </c>
      <c r="K325" s="2">
        <f t="shared" si="10"/>
        <v>254</v>
      </c>
    </row>
    <row r="326" spans="1:11" x14ac:dyDescent="0.25">
      <c r="A326" t="str">
        <f t="shared" si="11"/>
        <v>K30Cody Parkey</v>
      </c>
      <c r="B326">
        <v>325</v>
      </c>
      <c r="C326" t="s">
        <v>836</v>
      </c>
      <c r="D326" t="s">
        <v>825</v>
      </c>
      <c r="E326" t="e">
        <f>VLOOKUP(D326,'team abbr lookup'!A:B,2,FALSE)</f>
        <v>#N/A</v>
      </c>
      <c r="F326">
        <v>255</v>
      </c>
      <c r="I326">
        <v>255</v>
      </c>
      <c r="K326" s="2">
        <f t="shared" si="10"/>
        <v>255</v>
      </c>
    </row>
    <row r="327" spans="1:11" x14ac:dyDescent="0.25">
      <c r="A327" t="str">
        <f t="shared" si="11"/>
        <v>LARJosh Reynolds</v>
      </c>
      <c r="B327">
        <v>326</v>
      </c>
      <c r="C327" t="s">
        <v>178</v>
      </c>
      <c r="D327" t="s">
        <v>510</v>
      </c>
      <c r="E327" t="str">
        <f>VLOOKUP(D327,'team abbr lookup'!A:B,2,FALSE)</f>
        <v>Los Angeles Rams</v>
      </c>
      <c r="F327">
        <v>9</v>
      </c>
      <c r="G327" t="s">
        <v>835</v>
      </c>
      <c r="J327">
        <v>257</v>
      </c>
      <c r="K327" s="2">
        <f t="shared" si="10"/>
        <v>257</v>
      </c>
    </row>
    <row r="328" spans="1:11" x14ac:dyDescent="0.25">
      <c r="A328" t="str">
        <f t="shared" si="11"/>
        <v>K31Sebastian Janikowski</v>
      </c>
      <c r="B328">
        <v>327</v>
      </c>
      <c r="C328" t="s">
        <v>859</v>
      </c>
      <c r="D328" t="s">
        <v>829</v>
      </c>
      <c r="E328" t="e">
        <f>VLOOKUP(D328,'team abbr lookup'!A:B,2,FALSE)</f>
        <v>#N/A</v>
      </c>
      <c r="F328">
        <v>258</v>
      </c>
      <c r="I328">
        <v>258</v>
      </c>
      <c r="K328" s="2">
        <f t="shared" si="10"/>
        <v>258</v>
      </c>
    </row>
    <row r="329" spans="1:11" x14ac:dyDescent="0.25">
      <c r="A329" t="str">
        <f t="shared" si="11"/>
        <v>WR93Max McCaffrey</v>
      </c>
      <c r="B329">
        <v>328</v>
      </c>
      <c r="C329" t="s">
        <v>935</v>
      </c>
      <c r="D329" t="s">
        <v>846</v>
      </c>
      <c r="E329" t="e">
        <f>VLOOKUP(D329,'team abbr lookup'!A:B,2,FALSE)</f>
        <v>#N/A</v>
      </c>
      <c r="F329">
        <v>259</v>
      </c>
      <c r="I329">
        <v>259</v>
      </c>
      <c r="K329" s="2">
        <f t="shared" si="10"/>
        <v>259</v>
      </c>
    </row>
    <row r="330" spans="1:11" x14ac:dyDescent="0.25">
      <c r="A330" t="str">
        <f t="shared" si="11"/>
        <v>RB88Jonathan Hilliman</v>
      </c>
      <c r="B330">
        <v>329</v>
      </c>
      <c r="C330" t="s">
        <v>838</v>
      </c>
      <c r="D330" t="s">
        <v>820</v>
      </c>
      <c r="E330" t="e">
        <f>VLOOKUP(D330,'team abbr lookup'!A:B,2,FALSE)</f>
        <v>#N/A</v>
      </c>
      <c r="F330">
        <v>260</v>
      </c>
      <c r="I330">
        <v>260</v>
      </c>
      <c r="K330" s="2">
        <f t="shared" si="10"/>
        <v>260</v>
      </c>
    </row>
    <row r="331" spans="1:11" x14ac:dyDescent="0.25">
      <c r="A331" t="str">
        <f t="shared" si="11"/>
        <v>SFJordan Reed</v>
      </c>
      <c r="B331">
        <v>330</v>
      </c>
      <c r="C331" t="s">
        <v>79</v>
      </c>
      <c r="D331" t="s">
        <v>491</v>
      </c>
      <c r="E331" t="str">
        <f>VLOOKUP(D331,'team abbr lookup'!A:B,2,FALSE)</f>
        <v>San Francisco 49ers</v>
      </c>
      <c r="F331">
        <v>11</v>
      </c>
      <c r="G331" t="s">
        <v>889</v>
      </c>
      <c r="H331">
        <v>262</v>
      </c>
      <c r="K331" s="2">
        <f t="shared" si="10"/>
        <v>262</v>
      </c>
    </row>
    <row r="332" spans="1:11" x14ac:dyDescent="0.25">
      <c r="A332" t="str">
        <f t="shared" si="11"/>
        <v>RB89Jordan Chunn</v>
      </c>
      <c r="B332">
        <v>331</v>
      </c>
      <c r="C332" t="s">
        <v>871</v>
      </c>
      <c r="D332" t="s">
        <v>834</v>
      </c>
      <c r="E332" t="e">
        <f>VLOOKUP(D332,'team abbr lookup'!A:B,2,FALSE)</f>
        <v>#N/A</v>
      </c>
      <c r="F332">
        <v>263</v>
      </c>
      <c r="I332">
        <v>263</v>
      </c>
      <c r="K332" s="2">
        <f t="shared" si="10"/>
        <v>263</v>
      </c>
    </row>
    <row r="333" spans="1:11" x14ac:dyDescent="0.25">
      <c r="A333" t="str">
        <f t="shared" si="11"/>
        <v>CLEAustin Seibert</v>
      </c>
      <c r="B333">
        <v>332</v>
      </c>
      <c r="C333" t="s">
        <v>328</v>
      </c>
      <c r="D333" t="s">
        <v>473</v>
      </c>
      <c r="E333" t="str">
        <f>VLOOKUP(D333,'team abbr lookup'!A:B,2,FALSE)</f>
        <v>Cleveland Browns</v>
      </c>
      <c r="F333">
        <v>9</v>
      </c>
      <c r="G333" t="s">
        <v>830</v>
      </c>
      <c r="J333">
        <v>264</v>
      </c>
      <c r="K333" s="2">
        <f t="shared" si="10"/>
        <v>264</v>
      </c>
    </row>
    <row r="334" spans="1:11" x14ac:dyDescent="0.25">
      <c r="A334" t="str">
        <f t="shared" si="11"/>
        <v>SFKyle Juszczyk</v>
      </c>
      <c r="B334">
        <v>333</v>
      </c>
      <c r="C334" t="s">
        <v>59</v>
      </c>
      <c r="D334" t="s">
        <v>491</v>
      </c>
      <c r="E334" t="str">
        <f>VLOOKUP(D334,'team abbr lookup'!A:B,2,FALSE)</f>
        <v>San Francisco 49ers</v>
      </c>
      <c r="F334">
        <v>11</v>
      </c>
      <c r="G334" t="s">
        <v>839</v>
      </c>
      <c r="H334">
        <v>308</v>
      </c>
      <c r="J334">
        <v>342</v>
      </c>
      <c r="K334" s="2">
        <f t="shared" si="10"/>
        <v>325</v>
      </c>
    </row>
    <row r="335" spans="1:11" x14ac:dyDescent="0.25">
      <c r="A335" t="str">
        <f t="shared" si="11"/>
        <v>WR94Tyre Brady</v>
      </c>
      <c r="B335">
        <v>334</v>
      </c>
      <c r="C335" t="s">
        <v>865</v>
      </c>
      <c r="D335" t="s">
        <v>852</v>
      </c>
      <c r="E335" t="e">
        <f>VLOOKUP(D335,'team abbr lookup'!A:B,2,FALSE)</f>
        <v>#N/A</v>
      </c>
      <c r="F335">
        <v>265</v>
      </c>
      <c r="I335">
        <v>265</v>
      </c>
      <c r="K335" s="2">
        <f t="shared" si="10"/>
        <v>265</v>
      </c>
    </row>
    <row r="336" spans="1:11" x14ac:dyDescent="0.25">
      <c r="A336" t="str">
        <f t="shared" si="11"/>
        <v>BUFMatt Barkley</v>
      </c>
      <c r="B336">
        <v>335</v>
      </c>
      <c r="C336" t="s">
        <v>1092</v>
      </c>
      <c r="D336" t="s">
        <v>526</v>
      </c>
      <c r="E336" t="str">
        <f>VLOOKUP(D336,'team abbr lookup'!A:B,2,FALSE)</f>
        <v>Buffalo Bills</v>
      </c>
      <c r="F336">
        <v>11</v>
      </c>
      <c r="G336" t="s">
        <v>832</v>
      </c>
      <c r="H336">
        <v>266</v>
      </c>
      <c r="K336" s="2">
        <f t="shared" si="10"/>
        <v>266</v>
      </c>
    </row>
    <row r="337" spans="1:11" x14ac:dyDescent="0.25">
      <c r="A337" t="str">
        <f t="shared" si="11"/>
        <v>NENick Folk</v>
      </c>
      <c r="B337">
        <v>336</v>
      </c>
      <c r="C337" t="s">
        <v>325</v>
      </c>
      <c r="D337" t="s">
        <v>553</v>
      </c>
      <c r="E337" t="str">
        <f>VLOOKUP(D337,'team abbr lookup'!A:B,2,FALSE)</f>
        <v>New England Patriots</v>
      </c>
      <c r="F337">
        <v>6</v>
      </c>
      <c r="G337" t="s">
        <v>837</v>
      </c>
      <c r="H337">
        <v>267</v>
      </c>
      <c r="K337" s="2">
        <f t="shared" si="10"/>
        <v>267</v>
      </c>
    </row>
    <row r="338" spans="1:11" x14ac:dyDescent="0.25">
      <c r="A338" t="str">
        <f t="shared" si="11"/>
        <v>WR95Davion Davis</v>
      </c>
      <c r="B338">
        <v>337</v>
      </c>
      <c r="C338" t="s">
        <v>857</v>
      </c>
      <c r="D338" t="s">
        <v>856</v>
      </c>
      <c r="E338" t="e">
        <f>VLOOKUP(D338,'team abbr lookup'!A:B,2,FALSE)</f>
        <v>#N/A</v>
      </c>
      <c r="F338">
        <v>268</v>
      </c>
      <c r="I338">
        <v>268</v>
      </c>
      <c r="K338" s="2">
        <f t="shared" si="10"/>
        <v>268</v>
      </c>
    </row>
    <row r="339" spans="1:11" x14ac:dyDescent="0.25">
      <c r="A339" t="str">
        <f t="shared" si="11"/>
        <v>BALPatrick Ricard</v>
      </c>
      <c r="B339">
        <v>338</v>
      </c>
      <c r="C339" t="s">
        <v>903</v>
      </c>
      <c r="D339" t="s">
        <v>488</v>
      </c>
      <c r="E339" t="str">
        <f>VLOOKUP(D339,'team abbr lookup'!A:B,2,FALSE)</f>
        <v>Baltimore Ravens</v>
      </c>
      <c r="F339">
        <v>8</v>
      </c>
      <c r="G339" t="s">
        <v>861</v>
      </c>
      <c r="H339">
        <v>270</v>
      </c>
      <c r="K339" s="2">
        <f t="shared" si="10"/>
        <v>270</v>
      </c>
    </row>
    <row r="340" spans="1:11" x14ac:dyDescent="0.25">
      <c r="A340" t="str">
        <f t="shared" si="11"/>
        <v>QB45Tyree Jackson</v>
      </c>
      <c r="B340">
        <v>339</v>
      </c>
      <c r="C340" t="s">
        <v>816</v>
      </c>
      <c r="D340" t="s">
        <v>848</v>
      </c>
      <c r="E340" t="e">
        <f>VLOOKUP(D340,'team abbr lookup'!A:B,2,FALSE)</f>
        <v>#N/A</v>
      </c>
      <c r="F340">
        <v>271</v>
      </c>
      <c r="I340">
        <v>271</v>
      </c>
      <c r="K340" s="2">
        <f t="shared" si="10"/>
        <v>271</v>
      </c>
    </row>
    <row r="341" spans="1:11" x14ac:dyDescent="0.25">
      <c r="A341" t="str">
        <f t="shared" si="11"/>
        <v>WR96Jazz Ferguson</v>
      </c>
      <c r="B341">
        <v>340</v>
      </c>
      <c r="C341" t="s">
        <v>869</v>
      </c>
      <c r="D341" t="s">
        <v>858</v>
      </c>
      <c r="E341" t="e">
        <f>VLOOKUP(D341,'team abbr lookup'!A:B,2,FALSE)</f>
        <v>#N/A</v>
      </c>
      <c r="F341">
        <v>272</v>
      </c>
      <c r="I341">
        <v>272</v>
      </c>
      <c r="K341" s="2">
        <f t="shared" si="10"/>
        <v>272</v>
      </c>
    </row>
    <row r="342" spans="1:11" x14ac:dyDescent="0.25">
      <c r="A342" t="str">
        <f t="shared" si="11"/>
        <v>RB92Derrius Guice</v>
      </c>
      <c r="B342">
        <v>341</v>
      </c>
      <c r="C342" t="s">
        <v>833</v>
      </c>
      <c r="D342" t="s">
        <v>872</v>
      </c>
      <c r="E342" t="e">
        <f>VLOOKUP(D342,'team abbr lookup'!A:B,2,FALSE)</f>
        <v>#N/A</v>
      </c>
      <c r="F342">
        <v>278</v>
      </c>
      <c r="I342">
        <v>329.5</v>
      </c>
      <c r="K342" s="2">
        <f t="shared" si="10"/>
        <v>329.5</v>
      </c>
    </row>
    <row r="343" spans="1:11" x14ac:dyDescent="0.25">
      <c r="A343" t="str">
        <f t="shared" si="11"/>
        <v>K34Kai Forbath</v>
      </c>
      <c r="B343">
        <v>342</v>
      </c>
      <c r="C343" t="s">
        <v>867</v>
      </c>
      <c r="D343" t="s">
        <v>850</v>
      </c>
      <c r="E343" t="e">
        <f>VLOOKUP(D343,'team abbr lookup'!A:B,2,FALSE)</f>
        <v>#N/A</v>
      </c>
      <c r="F343">
        <v>274</v>
      </c>
      <c r="I343">
        <v>274</v>
      </c>
      <c r="K343" s="2">
        <f t="shared" si="10"/>
        <v>274</v>
      </c>
    </row>
    <row r="344" spans="1:11" x14ac:dyDescent="0.25">
      <c r="A344" t="str">
        <f t="shared" si="11"/>
        <v>JACChris Conley</v>
      </c>
      <c r="B344">
        <v>343</v>
      </c>
      <c r="C344" t="s">
        <v>72</v>
      </c>
      <c r="D344" t="s">
        <v>495</v>
      </c>
      <c r="E344" t="str">
        <f>VLOOKUP(D344,'team abbr lookup'!A:B,2,FALSE)</f>
        <v>Jacksonville Jaguars</v>
      </c>
      <c r="F344">
        <v>7</v>
      </c>
      <c r="G344" t="s">
        <v>866</v>
      </c>
      <c r="J344">
        <v>274</v>
      </c>
      <c r="K344" s="2">
        <f t="shared" si="10"/>
        <v>274</v>
      </c>
    </row>
    <row r="345" spans="1:11" x14ac:dyDescent="0.25">
      <c r="A345" t="str">
        <f t="shared" si="11"/>
        <v>BALGus Edwards</v>
      </c>
      <c r="B345">
        <v>344</v>
      </c>
      <c r="C345" t="s">
        <v>874</v>
      </c>
      <c r="D345" t="s">
        <v>488</v>
      </c>
      <c r="E345" t="str">
        <f>VLOOKUP(D345,'team abbr lookup'!A:B,2,FALSE)</f>
        <v>Baltimore Ravens</v>
      </c>
      <c r="F345">
        <v>8</v>
      </c>
      <c r="G345" t="s">
        <v>875</v>
      </c>
      <c r="J345">
        <v>275</v>
      </c>
      <c r="K345" s="2">
        <f t="shared" si="10"/>
        <v>275</v>
      </c>
    </row>
    <row r="346" spans="1:11" x14ac:dyDescent="0.25">
      <c r="A346" t="str">
        <f t="shared" si="11"/>
        <v>BALNick Boyle</v>
      </c>
      <c r="B346">
        <v>345</v>
      </c>
      <c r="C346" t="s">
        <v>155</v>
      </c>
      <c r="D346" t="s">
        <v>488</v>
      </c>
      <c r="E346" t="str">
        <f>VLOOKUP(D346,'team abbr lookup'!A:B,2,FALSE)</f>
        <v>Baltimore Ravens</v>
      </c>
      <c r="F346">
        <v>8</v>
      </c>
      <c r="G346" t="s">
        <v>895</v>
      </c>
      <c r="H346">
        <v>276</v>
      </c>
      <c r="K346" s="2">
        <f t="shared" si="10"/>
        <v>276</v>
      </c>
    </row>
    <row r="347" spans="1:11" x14ac:dyDescent="0.25">
      <c r="A347" t="str">
        <f t="shared" si="11"/>
        <v>OL1Bradley Sowell</v>
      </c>
      <c r="B347">
        <v>346</v>
      </c>
      <c r="C347" t="s">
        <v>843</v>
      </c>
      <c r="D347" t="s">
        <v>844</v>
      </c>
      <c r="E347" t="e">
        <f>VLOOKUP(D347,'team abbr lookup'!A:B,2,FALSE)</f>
        <v>#N/A</v>
      </c>
      <c r="F347">
        <v>277</v>
      </c>
      <c r="I347">
        <v>277</v>
      </c>
      <c r="K347" s="2">
        <f t="shared" si="10"/>
        <v>277</v>
      </c>
    </row>
    <row r="348" spans="1:11" x14ac:dyDescent="0.25">
      <c r="A348" t="str">
        <f t="shared" si="11"/>
        <v>DENKJ Hamler</v>
      </c>
      <c r="B348">
        <v>347</v>
      </c>
      <c r="C348" t="s">
        <v>406</v>
      </c>
      <c r="D348" t="s">
        <v>516</v>
      </c>
      <c r="E348" t="str">
        <f>VLOOKUP(D348,'team abbr lookup'!A:B,2,FALSE)</f>
        <v>Denver Broncos</v>
      </c>
      <c r="F348">
        <v>8</v>
      </c>
      <c r="G348" t="s">
        <v>870</v>
      </c>
      <c r="J348">
        <v>277</v>
      </c>
      <c r="K348" s="2">
        <f t="shared" si="10"/>
        <v>277</v>
      </c>
    </row>
    <row r="349" spans="1:11" x14ac:dyDescent="0.25">
      <c r="A349" t="str">
        <f t="shared" si="11"/>
        <v>K35Mike Nugent</v>
      </c>
      <c r="B349">
        <v>348</v>
      </c>
      <c r="C349" t="s">
        <v>890</v>
      </c>
      <c r="D349" t="s">
        <v>860</v>
      </c>
      <c r="E349" t="e">
        <f>VLOOKUP(D349,'team abbr lookup'!A:B,2,FALSE)</f>
        <v>#N/A</v>
      </c>
      <c r="F349">
        <v>279</v>
      </c>
      <c r="I349">
        <v>279</v>
      </c>
      <c r="K349" s="2">
        <f t="shared" si="10"/>
        <v>279</v>
      </c>
    </row>
    <row r="350" spans="1:11" x14ac:dyDescent="0.25">
      <c r="A350" t="str">
        <f t="shared" si="11"/>
        <v>QB46Sam Bradford</v>
      </c>
      <c r="B350">
        <v>349</v>
      </c>
      <c r="C350" t="s">
        <v>847</v>
      </c>
      <c r="D350" t="s">
        <v>862</v>
      </c>
      <c r="E350" t="e">
        <f>VLOOKUP(D350,'team abbr lookup'!A:B,2,FALSE)</f>
        <v>#N/A</v>
      </c>
      <c r="F350">
        <v>280</v>
      </c>
      <c r="I350">
        <v>280</v>
      </c>
      <c r="K350" s="2">
        <f t="shared" si="10"/>
        <v>280</v>
      </c>
    </row>
    <row r="351" spans="1:11" x14ac:dyDescent="0.25">
      <c r="A351" t="str">
        <f t="shared" si="11"/>
        <v>TENGreg Joseph</v>
      </c>
      <c r="B351">
        <v>350</v>
      </c>
      <c r="C351" t="s">
        <v>338</v>
      </c>
      <c r="D351" t="s">
        <v>468</v>
      </c>
      <c r="E351" t="str">
        <f>VLOOKUP(D351,'team abbr lookup'!A:B,2,FALSE)</f>
        <v>Tennessee Titans</v>
      </c>
      <c r="F351">
        <v>7</v>
      </c>
      <c r="G351" t="s">
        <v>868</v>
      </c>
      <c r="J351">
        <v>280</v>
      </c>
      <c r="K351" s="2">
        <f t="shared" si="10"/>
        <v>280</v>
      </c>
    </row>
    <row r="352" spans="1:11" x14ac:dyDescent="0.25">
      <c r="A352" t="str">
        <f t="shared" si="11"/>
        <v>NYGGraham Gano</v>
      </c>
      <c r="B352">
        <v>351</v>
      </c>
      <c r="C352" t="s">
        <v>336</v>
      </c>
      <c r="D352" t="s">
        <v>464</v>
      </c>
      <c r="E352" t="str">
        <f>VLOOKUP(D352,'team abbr lookup'!A:B,2,FALSE)</f>
        <v>New York Giants</v>
      </c>
      <c r="F352">
        <v>11</v>
      </c>
      <c r="G352" t="s">
        <v>884</v>
      </c>
      <c r="H352">
        <v>281</v>
      </c>
      <c r="K352" s="2">
        <f t="shared" si="10"/>
        <v>281</v>
      </c>
    </row>
    <row r="353" spans="1:11" x14ac:dyDescent="0.25">
      <c r="A353" t="str">
        <f t="shared" si="11"/>
        <v>INDChase McLaughlin</v>
      </c>
      <c r="B353">
        <v>352</v>
      </c>
      <c r="C353" t="s">
        <v>318</v>
      </c>
      <c r="D353" t="s">
        <v>523</v>
      </c>
      <c r="E353" t="str">
        <f>VLOOKUP(D353,'team abbr lookup'!A:B,2,FALSE)</f>
        <v>Indianapolis Colts</v>
      </c>
      <c r="F353">
        <v>7</v>
      </c>
      <c r="G353" t="s">
        <v>885</v>
      </c>
      <c r="J353">
        <v>283</v>
      </c>
      <c r="K353" s="2">
        <f t="shared" si="10"/>
        <v>283</v>
      </c>
    </row>
    <row r="354" spans="1:11" x14ac:dyDescent="0.25">
      <c r="A354" t="str">
        <f t="shared" si="11"/>
        <v>RB94Austin Walter</v>
      </c>
      <c r="B354">
        <v>353</v>
      </c>
      <c r="C354" t="s">
        <v>886</v>
      </c>
      <c r="D354" t="s">
        <v>887</v>
      </c>
      <c r="E354" t="e">
        <f>VLOOKUP(D354,'team abbr lookup'!A:B,2,FALSE)</f>
        <v>#N/A</v>
      </c>
      <c r="F354">
        <v>284</v>
      </c>
      <c r="I354">
        <v>284</v>
      </c>
      <c r="K354" s="2">
        <f t="shared" si="10"/>
        <v>284</v>
      </c>
    </row>
    <row r="355" spans="1:11" x14ac:dyDescent="0.25">
      <c r="A355" t="str">
        <f t="shared" si="11"/>
        <v>K39Matt Bryant</v>
      </c>
      <c r="B355">
        <v>354</v>
      </c>
      <c r="C355" t="s">
        <v>933</v>
      </c>
      <c r="D355" t="s">
        <v>891</v>
      </c>
      <c r="E355" t="e">
        <f>VLOOKUP(D355,'team abbr lookup'!A:B,2,FALSE)</f>
        <v>#N/A</v>
      </c>
      <c r="F355">
        <v>285</v>
      </c>
      <c r="I355">
        <v>285</v>
      </c>
      <c r="K355" s="2">
        <f t="shared" si="10"/>
        <v>285</v>
      </c>
    </row>
    <row r="356" spans="1:11" x14ac:dyDescent="0.25">
      <c r="A356" t="str">
        <f t="shared" si="11"/>
        <v>ARIEno Benjamin</v>
      </c>
      <c r="B356">
        <v>355</v>
      </c>
      <c r="C356" t="s">
        <v>912</v>
      </c>
      <c r="D356" t="s">
        <v>471</v>
      </c>
      <c r="E356" t="str">
        <f>VLOOKUP(D356,'team abbr lookup'!A:B,2,FALSE)</f>
        <v>Arizona Cardinals</v>
      </c>
      <c r="F356">
        <v>8</v>
      </c>
      <c r="G356" t="s">
        <v>904</v>
      </c>
      <c r="J356">
        <v>286</v>
      </c>
      <c r="K356" s="2">
        <f t="shared" si="10"/>
        <v>286</v>
      </c>
    </row>
    <row r="357" spans="1:11" x14ac:dyDescent="0.25">
      <c r="A357" t="str">
        <f t="shared" si="11"/>
        <v>RB96Javon Leake</v>
      </c>
      <c r="B357">
        <v>356</v>
      </c>
      <c r="C357" t="s">
        <v>1261</v>
      </c>
      <c r="D357" t="s">
        <v>907</v>
      </c>
      <c r="E357" t="e">
        <f>VLOOKUP(D357,'team abbr lookup'!A:B,2,FALSE)</f>
        <v>#N/A</v>
      </c>
      <c r="F357">
        <v>286</v>
      </c>
      <c r="I357">
        <v>286</v>
      </c>
      <c r="K357" s="2">
        <f t="shared" si="10"/>
        <v>286</v>
      </c>
    </row>
    <row r="358" spans="1:11" x14ac:dyDescent="0.25">
      <c r="A358" t="str">
        <f t="shared" si="11"/>
        <v>BALRobert Griffin</v>
      </c>
      <c r="B358">
        <v>357</v>
      </c>
      <c r="C358" t="s">
        <v>831</v>
      </c>
      <c r="D358" t="s">
        <v>488</v>
      </c>
      <c r="E358" t="str">
        <f>VLOOKUP(D358,'team abbr lookup'!A:B,2,FALSE)</f>
        <v>Baltimore Ravens</v>
      </c>
      <c r="F358">
        <v>8</v>
      </c>
      <c r="G358" t="s">
        <v>864</v>
      </c>
      <c r="H358">
        <v>287</v>
      </c>
      <c r="K358" s="2">
        <f t="shared" si="10"/>
        <v>287</v>
      </c>
    </row>
    <row r="359" spans="1:11" x14ac:dyDescent="0.25">
      <c r="A359" t="str">
        <f t="shared" si="11"/>
        <v>BALMiles Boykin</v>
      </c>
      <c r="B359">
        <v>358</v>
      </c>
      <c r="C359" t="s">
        <v>148</v>
      </c>
      <c r="D359" t="s">
        <v>488</v>
      </c>
      <c r="E359" t="str">
        <f>VLOOKUP(D359,'team abbr lookup'!A:B,2,FALSE)</f>
        <v>Baltimore Ravens</v>
      </c>
      <c r="F359">
        <v>8</v>
      </c>
      <c r="G359" t="s">
        <v>873</v>
      </c>
      <c r="J359">
        <v>287</v>
      </c>
      <c r="K359" s="2">
        <f t="shared" si="10"/>
        <v>287</v>
      </c>
    </row>
    <row r="360" spans="1:11" x14ac:dyDescent="0.25">
      <c r="A360" t="str">
        <f t="shared" si="11"/>
        <v>NERex Burkhead</v>
      </c>
      <c r="B360">
        <v>359</v>
      </c>
      <c r="C360" t="s">
        <v>254</v>
      </c>
      <c r="D360" t="s">
        <v>553</v>
      </c>
      <c r="E360" t="str">
        <f>VLOOKUP(D360,'team abbr lookup'!A:B,2,FALSE)</f>
        <v>New England Patriots</v>
      </c>
      <c r="F360">
        <v>6</v>
      </c>
      <c r="G360" t="s">
        <v>909</v>
      </c>
      <c r="J360">
        <v>288</v>
      </c>
      <c r="K360" s="2">
        <f t="shared" si="10"/>
        <v>288</v>
      </c>
    </row>
    <row r="361" spans="1:11" x14ac:dyDescent="0.25">
      <c r="A361" t="str">
        <f t="shared" si="11"/>
        <v>NEJ.J. Taylor</v>
      </c>
      <c r="B361">
        <v>360</v>
      </c>
      <c r="C361" t="s">
        <v>1029</v>
      </c>
      <c r="D361" t="s">
        <v>553</v>
      </c>
      <c r="E361" t="str">
        <f>VLOOKUP(D361,'team abbr lookup'!A:B,2,FALSE)</f>
        <v>New England Patriots</v>
      </c>
      <c r="F361">
        <v>6</v>
      </c>
      <c r="G361" t="s">
        <v>913</v>
      </c>
      <c r="H361">
        <v>288</v>
      </c>
      <c r="K361" s="2">
        <f t="shared" si="10"/>
        <v>288</v>
      </c>
    </row>
    <row r="362" spans="1:11" x14ac:dyDescent="0.25">
      <c r="A362" t="str">
        <f t="shared" si="11"/>
        <v>CINRandy Bullock</v>
      </c>
      <c r="B362">
        <v>361</v>
      </c>
      <c r="C362" t="s">
        <v>319</v>
      </c>
      <c r="D362" t="s">
        <v>478</v>
      </c>
      <c r="E362" t="str">
        <f>VLOOKUP(D362,'team abbr lookup'!A:B,2,FALSE)</f>
        <v>Cincinnati Bengals</v>
      </c>
      <c r="F362">
        <v>9</v>
      </c>
      <c r="G362" t="s">
        <v>896</v>
      </c>
      <c r="J362">
        <v>289</v>
      </c>
      <c r="K362" s="2">
        <f t="shared" si="10"/>
        <v>289</v>
      </c>
    </row>
    <row r="363" spans="1:11" x14ac:dyDescent="0.25">
      <c r="A363" t="str">
        <f t="shared" si="11"/>
        <v>PITDerek Watt</v>
      </c>
      <c r="B363">
        <v>362</v>
      </c>
      <c r="C363" t="s">
        <v>908</v>
      </c>
      <c r="D363" t="s">
        <v>502</v>
      </c>
      <c r="E363" t="str">
        <f>VLOOKUP(D363,'team abbr lookup'!A:B,2,FALSE)</f>
        <v>Pittsburgh Steelers</v>
      </c>
      <c r="F363">
        <v>8</v>
      </c>
      <c r="G363" t="s">
        <v>917</v>
      </c>
      <c r="H363">
        <v>289</v>
      </c>
      <c r="K363" s="2">
        <f t="shared" si="10"/>
        <v>289</v>
      </c>
    </row>
    <row r="364" spans="1:11" x14ac:dyDescent="0.25">
      <c r="A364" t="str">
        <f t="shared" si="11"/>
        <v>NEJarrett Stidham</v>
      </c>
      <c r="B364">
        <v>363</v>
      </c>
      <c r="C364" t="s">
        <v>914</v>
      </c>
      <c r="D364" t="s">
        <v>553</v>
      </c>
      <c r="E364" t="str">
        <f>VLOOKUP(D364,'team abbr lookup'!A:B,2,FALSE)</f>
        <v>New England Patriots</v>
      </c>
      <c r="F364">
        <v>6</v>
      </c>
      <c r="G364" t="s">
        <v>878</v>
      </c>
      <c r="J364">
        <v>290</v>
      </c>
      <c r="K364" s="2">
        <f t="shared" si="10"/>
        <v>290</v>
      </c>
    </row>
    <row r="365" spans="1:11" x14ac:dyDescent="0.25">
      <c r="A365" t="str">
        <f t="shared" si="11"/>
        <v>TE46Thaddeus Moss</v>
      </c>
      <c r="B365">
        <v>364</v>
      </c>
      <c r="C365" t="s">
        <v>876</v>
      </c>
      <c r="D365" t="s">
        <v>906</v>
      </c>
      <c r="E365" t="e">
        <f>VLOOKUP(D365,'team abbr lookup'!A:B,2,FALSE)</f>
        <v>#N/A</v>
      </c>
      <c r="F365">
        <v>290</v>
      </c>
      <c r="I365">
        <v>290</v>
      </c>
      <c r="K365" s="2">
        <f t="shared" si="10"/>
        <v>290</v>
      </c>
    </row>
    <row r="366" spans="1:11" x14ac:dyDescent="0.25">
      <c r="A366" t="str">
        <f t="shared" si="11"/>
        <v>CINAuden Tate</v>
      </c>
      <c r="B366">
        <v>365</v>
      </c>
      <c r="C366" t="s">
        <v>845</v>
      </c>
      <c r="D366" t="s">
        <v>478</v>
      </c>
      <c r="E366" t="str">
        <f>VLOOKUP(D366,'team abbr lookup'!A:B,2,FALSE)</f>
        <v>Cincinnati Bengals</v>
      </c>
      <c r="F366">
        <v>9</v>
      </c>
      <c r="G366" t="s">
        <v>880</v>
      </c>
      <c r="J366">
        <v>291</v>
      </c>
      <c r="K366" s="2">
        <f t="shared" si="10"/>
        <v>291</v>
      </c>
    </row>
    <row r="367" spans="1:11" x14ac:dyDescent="0.25">
      <c r="A367" t="str">
        <f t="shared" si="11"/>
        <v>WR101Dez Bryant</v>
      </c>
      <c r="B367">
        <v>366</v>
      </c>
      <c r="C367" t="s">
        <v>879</v>
      </c>
      <c r="D367" t="s">
        <v>893</v>
      </c>
      <c r="E367" t="e">
        <f>VLOOKUP(D367,'team abbr lookup'!A:B,2,FALSE)</f>
        <v>#N/A</v>
      </c>
      <c r="F367">
        <v>292</v>
      </c>
      <c r="I367">
        <v>292</v>
      </c>
      <c r="K367" s="2">
        <f t="shared" si="10"/>
        <v>292</v>
      </c>
    </row>
    <row r="368" spans="1:11" x14ac:dyDescent="0.25">
      <c r="A368" t="str">
        <f t="shared" si="11"/>
        <v>NEJustin Rohrwasser</v>
      </c>
      <c r="B368">
        <v>367</v>
      </c>
      <c r="C368" t="s">
        <v>717</v>
      </c>
      <c r="D368" t="s">
        <v>553</v>
      </c>
      <c r="E368" t="str">
        <f>VLOOKUP(D368,'team abbr lookup'!A:B,2,FALSE)</f>
        <v>New England Patriots</v>
      </c>
      <c r="F368">
        <v>6</v>
      </c>
      <c r="G368" t="s">
        <v>910</v>
      </c>
      <c r="J368">
        <v>292</v>
      </c>
      <c r="K368" s="2">
        <f t="shared" si="10"/>
        <v>292</v>
      </c>
    </row>
    <row r="369" spans="1:11" x14ac:dyDescent="0.25">
      <c r="A369" t="str">
        <f t="shared" si="11"/>
        <v>GBJordan Love</v>
      </c>
      <c r="B369">
        <v>368</v>
      </c>
      <c r="C369" t="s">
        <v>863</v>
      </c>
      <c r="D369" t="s">
        <v>470</v>
      </c>
      <c r="E369" t="str">
        <f>VLOOKUP(D369,'team abbr lookup'!A:B,2,FALSE)</f>
        <v>Green Bay Packers</v>
      </c>
      <c r="F369">
        <v>5</v>
      </c>
      <c r="G369" t="s">
        <v>882</v>
      </c>
      <c r="H369">
        <v>316</v>
      </c>
      <c r="J369">
        <v>362</v>
      </c>
      <c r="K369" s="2">
        <f t="shared" si="10"/>
        <v>339</v>
      </c>
    </row>
    <row r="370" spans="1:11" x14ac:dyDescent="0.25">
      <c r="A370" t="str">
        <f t="shared" si="11"/>
        <v>PITMason Rudolph</v>
      </c>
      <c r="B370">
        <v>369</v>
      </c>
      <c r="C370" t="s">
        <v>296</v>
      </c>
      <c r="D370" t="s">
        <v>502</v>
      </c>
      <c r="E370" t="str">
        <f>VLOOKUP(D370,'team abbr lookup'!A:B,2,FALSE)</f>
        <v>Pittsburgh Steelers</v>
      </c>
      <c r="F370">
        <v>8</v>
      </c>
      <c r="G370" t="s">
        <v>915</v>
      </c>
      <c r="H370">
        <v>341</v>
      </c>
      <c r="J370">
        <v>337</v>
      </c>
      <c r="K370" s="2">
        <f t="shared" si="10"/>
        <v>339</v>
      </c>
    </row>
    <row r="371" spans="1:11" x14ac:dyDescent="0.25">
      <c r="A371" t="str">
        <f t="shared" si="11"/>
        <v>RB100Jamaal Charles</v>
      </c>
      <c r="B371">
        <v>370</v>
      </c>
      <c r="C371" t="s">
        <v>1017</v>
      </c>
      <c r="D371" t="s">
        <v>922</v>
      </c>
      <c r="E371" t="e">
        <f>VLOOKUP(D371,'team abbr lookup'!A:B,2,FALSE)</f>
        <v>#N/A</v>
      </c>
      <c r="F371">
        <v>294</v>
      </c>
      <c r="I371">
        <v>294</v>
      </c>
      <c r="K371" s="2">
        <f t="shared" si="10"/>
        <v>294</v>
      </c>
    </row>
    <row r="372" spans="1:11" x14ac:dyDescent="0.25">
      <c r="A372" t="str">
        <f t="shared" si="11"/>
        <v>K42Brett Maher</v>
      </c>
      <c r="B372">
        <v>371</v>
      </c>
      <c r="C372" t="s">
        <v>883</v>
      </c>
      <c r="D372" t="s">
        <v>911</v>
      </c>
      <c r="E372" t="e">
        <f>VLOOKUP(D372,'team abbr lookup'!A:B,2,FALSE)</f>
        <v>#N/A</v>
      </c>
      <c r="F372">
        <v>295</v>
      </c>
      <c r="I372">
        <v>295</v>
      </c>
      <c r="K372" s="2">
        <f t="shared" si="10"/>
        <v>295</v>
      </c>
    </row>
    <row r="373" spans="1:11" x14ac:dyDescent="0.25">
      <c r="A373" t="str">
        <f t="shared" si="11"/>
        <v>INDZach Pascal</v>
      </c>
      <c r="B373">
        <v>372</v>
      </c>
      <c r="C373" t="s">
        <v>167</v>
      </c>
      <c r="D373" t="s">
        <v>523</v>
      </c>
      <c r="E373" t="str">
        <f>VLOOKUP(D373,'team abbr lookup'!A:B,2,FALSE)</f>
        <v>Indianapolis Colts</v>
      </c>
      <c r="F373">
        <v>7</v>
      </c>
      <c r="G373" t="s">
        <v>897</v>
      </c>
      <c r="J373">
        <v>295</v>
      </c>
      <c r="K373" s="2">
        <f t="shared" si="10"/>
        <v>295</v>
      </c>
    </row>
    <row r="374" spans="1:11" x14ac:dyDescent="0.25">
      <c r="A374" t="str">
        <f t="shared" si="11"/>
        <v>DALAndy Dalton</v>
      </c>
      <c r="B374">
        <v>373</v>
      </c>
      <c r="C374" t="s">
        <v>144</v>
      </c>
      <c r="D374" t="s">
        <v>465</v>
      </c>
      <c r="E374" t="str">
        <f>VLOOKUP(D374,'team abbr lookup'!A:B,2,FALSE)</f>
        <v>Dallas Cowboys</v>
      </c>
      <c r="F374">
        <v>10</v>
      </c>
      <c r="G374" t="s">
        <v>926</v>
      </c>
      <c r="H374">
        <v>296</v>
      </c>
      <c r="K374" s="2">
        <f t="shared" si="10"/>
        <v>296</v>
      </c>
    </row>
    <row r="375" spans="1:11" x14ac:dyDescent="0.25">
      <c r="A375" t="str">
        <f t="shared" si="11"/>
        <v>KCAnthony Sherman</v>
      </c>
      <c r="B375">
        <v>374</v>
      </c>
      <c r="C375" t="s">
        <v>1027</v>
      </c>
      <c r="D375" t="s">
        <v>472</v>
      </c>
      <c r="E375" t="str">
        <f>VLOOKUP(D375,'team abbr lookup'!A:B,2,FALSE)</f>
        <v>Kansas City Chiefs</v>
      </c>
      <c r="F375">
        <v>10</v>
      </c>
      <c r="G375" t="s">
        <v>924</v>
      </c>
      <c r="H375">
        <v>297</v>
      </c>
      <c r="K375" s="2">
        <f t="shared" si="10"/>
        <v>297</v>
      </c>
    </row>
    <row r="376" spans="1:11" x14ac:dyDescent="0.25">
      <c r="A376" t="str">
        <f t="shared" si="11"/>
        <v>WASPeyton Barber</v>
      </c>
      <c r="B376">
        <v>375</v>
      </c>
      <c r="C376" t="s">
        <v>770</v>
      </c>
      <c r="D376" t="s">
        <v>542</v>
      </c>
      <c r="E376" t="str">
        <f>VLOOKUP(D376,'team abbr lookup'!A:B,2,FALSE)</f>
        <v>Washington Football Team</v>
      </c>
      <c r="F376">
        <v>8</v>
      </c>
      <c r="G376" t="s">
        <v>932</v>
      </c>
      <c r="J376">
        <v>297</v>
      </c>
      <c r="K376" s="2">
        <f t="shared" si="10"/>
        <v>297</v>
      </c>
    </row>
    <row r="377" spans="1:11" x14ac:dyDescent="0.25">
      <c r="A377" t="str">
        <f t="shared" si="11"/>
        <v>LVNelson Agholor</v>
      </c>
      <c r="B377">
        <v>376</v>
      </c>
      <c r="C377" t="s">
        <v>927</v>
      </c>
      <c r="D377" t="s">
        <v>484</v>
      </c>
      <c r="E377" t="str">
        <f>VLOOKUP(D377,'team abbr lookup'!A:B,2,FALSE)</f>
        <v>Las Vegas Raiders</v>
      </c>
      <c r="F377">
        <v>6</v>
      </c>
      <c r="G377" t="s">
        <v>899</v>
      </c>
      <c r="J377">
        <v>298</v>
      </c>
      <c r="K377" s="2">
        <f t="shared" si="10"/>
        <v>298</v>
      </c>
    </row>
    <row r="378" spans="1:11" x14ac:dyDescent="0.25">
      <c r="A378" t="str">
        <f t="shared" si="11"/>
        <v>QB52Nick Fitzgerald</v>
      </c>
      <c r="B378">
        <v>377</v>
      </c>
      <c r="C378" t="s">
        <v>881</v>
      </c>
      <c r="D378" t="s">
        <v>940</v>
      </c>
      <c r="E378" t="e">
        <f>VLOOKUP(D378,'team abbr lookup'!A:B,2,FALSE)</f>
        <v>#N/A</v>
      </c>
      <c r="F378">
        <v>298</v>
      </c>
      <c r="I378">
        <v>298</v>
      </c>
      <c r="K378" s="2">
        <f t="shared" si="10"/>
        <v>298</v>
      </c>
    </row>
    <row r="379" spans="1:11" x14ac:dyDescent="0.25">
      <c r="A379" t="str">
        <f t="shared" si="11"/>
        <v>TE47Delanie Walker</v>
      </c>
      <c r="B379">
        <v>378</v>
      </c>
      <c r="C379" t="s">
        <v>894</v>
      </c>
      <c r="D379" t="s">
        <v>930</v>
      </c>
      <c r="E379" t="e">
        <f>VLOOKUP(D379,'team abbr lookup'!A:B,2,FALSE)</f>
        <v>#N/A</v>
      </c>
      <c r="F379">
        <v>299</v>
      </c>
      <c r="I379">
        <v>299</v>
      </c>
      <c r="K379" s="2">
        <f t="shared" si="10"/>
        <v>299</v>
      </c>
    </row>
    <row r="380" spans="1:11" x14ac:dyDescent="0.25">
      <c r="A380" t="str">
        <f t="shared" si="11"/>
        <v>WR104Brandon Marshall</v>
      </c>
      <c r="B380">
        <v>379</v>
      </c>
      <c r="C380" t="s">
        <v>898</v>
      </c>
      <c r="D380" t="s">
        <v>901</v>
      </c>
      <c r="E380" t="e">
        <f>VLOOKUP(D380,'team abbr lookup'!A:B,2,FALSE)</f>
        <v>#N/A</v>
      </c>
      <c r="F380">
        <v>300</v>
      </c>
      <c r="I380">
        <v>300</v>
      </c>
      <c r="K380" s="2">
        <f t="shared" si="10"/>
        <v>300</v>
      </c>
    </row>
    <row r="381" spans="1:11" x14ac:dyDescent="0.25">
      <c r="A381" t="str">
        <f t="shared" si="11"/>
        <v>NYJLamical Perine</v>
      </c>
      <c r="B381">
        <v>380</v>
      </c>
      <c r="C381" t="s">
        <v>931</v>
      </c>
      <c r="D381" t="s">
        <v>508</v>
      </c>
      <c r="E381" t="str">
        <f>VLOOKUP(D381,'team abbr lookup'!A:B,2,FALSE)</f>
        <v>New York Jets</v>
      </c>
      <c r="F381">
        <v>11</v>
      </c>
      <c r="G381" t="s">
        <v>952</v>
      </c>
      <c r="J381">
        <v>300</v>
      </c>
      <c r="K381" s="2">
        <f t="shared" si="10"/>
        <v>300</v>
      </c>
    </row>
    <row r="382" spans="1:11" x14ac:dyDescent="0.25">
      <c r="A382" t="str">
        <f t="shared" si="11"/>
        <v>BUFJake Fromm</v>
      </c>
      <c r="B382">
        <v>381</v>
      </c>
      <c r="C382" t="s">
        <v>941</v>
      </c>
      <c r="D382" t="s">
        <v>526</v>
      </c>
      <c r="E382" t="str">
        <f>VLOOKUP(D382,'team abbr lookup'!A:B,2,FALSE)</f>
        <v>Buffalo Bills</v>
      </c>
      <c r="F382">
        <v>11</v>
      </c>
      <c r="G382" t="s">
        <v>942</v>
      </c>
      <c r="H382">
        <v>301</v>
      </c>
      <c r="K382" s="2">
        <f t="shared" si="10"/>
        <v>301</v>
      </c>
    </row>
    <row r="383" spans="1:11" x14ac:dyDescent="0.25">
      <c r="A383" t="str">
        <f t="shared" si="11"/>
        <v>WR105Will Hastings</v>
      </c>
      <c r="B383">
        <v>382</v>
      </c>
      <c r="C383" t="s">
        <v>1305</v>
      </c>
      <c r="D383" t="s">
        <v>902</v>
      </c>
      <c r="E383" t="e">
        <f>VLOOKUP(D383,'team abbr lookup'!A:B,2,FALSE)</f>
        <v>#N/A</v>
      </c>
      <c r="F383">
        <v>302</v>
      </c>
      <c r="I383">
        <v>302</v>
      </c>
      <c r="K383" s="2">
        <f t="shared" si="10"/>
        <v>302</v>
      </c>
    </row>
    <row r="384" spans="1:11" x14ac:dyDescent="0.25">
      <c r="A384" t="str">
        <f t="shared" si="11"/>
        <v>NOJosh Hill</v>
      </c>
      <c r="B384">
        <v>383</v>
      </c>
      <c r="C384" t="s">
        <v>1014</v>
      </c>
      <c r="D384" t="s">
        <v>466</v>
      </c>
      <c r="E384" t="str">
        <f>VLOOKUP(D384,'team abbr lookup'!A:B,2,FALSE)</f>
        <v>New Orleans Saints</v>
      </c>
      <c r="F384">
        <v>6</v>
      </c>
      <c r="G384" t="s">
        <v>943</v>
      </c>
      <c r="H384">
        <v>304</v>
      </c>
      <c r="K384" s="2">
        <f t="shared" si="10"/>
        <v>304</v>
      </c>
    </row>
    <row r="385" spans="1:11" x14ac:dyDescent="0.25">
      <c r="A385" t="str">
        <f t="shared" si="11"/>
        <v>NYJJoe Flacco</v>
      </c>
      <c r="B385">
        <v>384</v>
      </c>
      <c r="C385" t="s">
        <v>365</v>
      </c>
      <c r="D385" t="s">
        <v>508</v>
      </c>
      <c r="E385" t="str">
        <f>VLOOKUP(D385,'team abbr lookup'!A:B,2,FALSE)</f>
        <v>New York Jets</v>
      </c>
      <c r="F385">
        <v>11</v>
      </c>
      <c r="G385" t="s">
        <v>948</v>
      </c>
      <c r="H385">
        <v>305</v>
      </c>
      <c r="K385" s="2">
        <f t="shared" si="10"/>
        <v>305</v>
      </c>
    </row>
    <row r="386" spans="1:11" x14ac:dyDescent="0.25">
      <c r="A386" t="str">
        <f t="shared" si="11"/>
        <v>TE49C.J. Conrad</v>
      </c>
      <c r="B386">
        <v>385</v>
      </c>
      <c r="C386" t="s">
        <v>888</v>
      </c>
      <c r="D386" t="s">
        <v>950</v>
      </c>
      <c r="E386" t="e">
        <f>VLOOKUP(D386,'team abbr lookup'!A:B,2,FALSE)</f>
        <v>#N/A</v>
      </c>
      <c r="F386">
        <v>306</v>
      </c>
      <c r="I386">
        <v>306</v>
      </c>
      <c r="K386" s="2">
        <f t="shared" ref="K386:K449" si="12">AVERAGE(H386:J386)</f>
        <v>306</v>
      </c>
    </row>
    <row r="387" spans="1:11" x14ac:dyDescent="0.25">
      <c r="A387" t="str">
        <f t="shared" ref="A387:A450" si="13">_xlfn.CONCAT(D387,C387)</f>
        <v>BUFT.J. Yeldon</v>
      </c>
      <c r="B387">
        <v>386</v>
      </c>
      <c r="C387" t="s">
        <v>923</v>
      </c>
      <c r="D387" t="s">
        <v>526</v>
      </c>
      <c r="E387" t="str">
        <f>VLOOKUP(D387,'team abbr lookup'!A:B,2,FALSE)</f>
        <v>Buffalo Bills</v>
      </c>
      <c r="F387">
        <v>11</v>
      </c>
      <c r="G387" t="s">
        <v>959</v>
      </c>
      <c r="H387">
        <v>336</v>
      </c>
      <c r="J387">
        <v>357</v>
      </c>
      <c r="K387" s="2">
        <f t="shared" si="12"/>
        <v>346.5</v>
      </c>
    </row>
    <row r="388" spans="1:11" x14ac:dyDescent="0.25">
      <c r="A388" t="str">
        <f t="shared" si="13"/>
        <v>CHICairo Santos</v>
      </c>
      <c r="B388">
        <v>387</v>
      </c>
      <c r="C388" t="s">
        <v>969</v>
      </c>
      <c r="D388" t="s">
        <v>499</v>
      </c>
      <c r="E388" t="str">
        <f>VLOOKUP(D388,'team abbr lookup'!A:B,2,FALSE)</f>
        <v>Chicago Bears</v>
      </c>
      <c r="F388">
        <v>11</v>
      </c>
      <c r="G388" t="s">
        <v>934</v>
      </c>
      <c r="H388">
        <v>309</v>
      </c>
      <c r="K388" s="2">
        <f t="shared" si="12"/>
        <v>309</v>
      </c>
    </row>
    <row r="389" spans="1:11" x14ac:dyDescent="0.25">
      <c r="A389" t="str">
        <f t="shared" si="13"/>
        <v>WR106Jordy Nelson</v>
      </c>
      <c r="B389">
        <v>388</v>
      </c>
      <c r="C389" t="s">
        <v>937</v>
      </c>
      <c r="D389" t="s">
        <v>918</v>
      </c>
      <c r="E389" t="e">
        <f>VLOOKUP(D389,'team abbr lookup'!A:B,2,FALSE)</f>
        <v>#N/A</v>
      </c>
      <c r="F389">
        <v>310</v>
      </c>
      <c r="I389">
        <v>310</v>
      </c>
      <c r="K389" s="2">
        <f t="shared" si="12"/>
        <v>310</v>
      </c>
    </row>
    <row r="390" spans="1:11" x14ac:dyDescent="0.25">
      <c r="A390" t="str">
        <f t="shared" si="13"/>
        <v>CHICordarrelle Patterson</v>
      </c>
      <c r="B390">
        <v>389</v>
      </c>
      <c r="C390" t="s">
        <v>953</v>
      </c>
      <c r="D390" t="s">
        <v>499</v>
      </c>
      <c r="E390" t="str">
        <f>VLOOKUP(D390,'team abbr lookup'!A:B,2,FALSE)</f>
        <v>Chicago Bears</v>
      </c>
      <c r="F390">
        <v>11</v>
      </c>
      <c r="G390" t="s">
        <v>920</v>
      </c>
      <c r="H390">
        <v>311</v>
      </c>
      <c r="K390" s="2">
        <f t="shared" si="12"/>
        <v>311</v>
      </c>
    </row>
    <row r="391" spans="1:11" x14ac:dyDescent="0.25">
      <c r="A391" t="str">
        <f t="shared" si="13"/>
        <v>TENAdam Humphries</v>
      </c>
      <c r="B391">
        <v>390</v>
      </c>
      <c r="C391" t="s">
        <v>240</v>
      </c>
      <c r="D391" t="s">
        <v>468</v>
      </c>
      <c r="E391" t="str">
        <f>VLOOKUP(D391,'team abbr lookup'!A:B,2,FALSE)</f>
        <v>Tennessee Titans</v>
      </c>
      <c r="F391">
        <v>7</v>
      </c>
      <c r="G391" t="s">
        <v>928</v>
      </c>
      <c r="J391">
        <v>311</v>
      </c>
      <c r="K391" s="2">
        <f t="shared" si="12"/>
        <v>311</v>
      </c>
    </row>
    <row r="392" spans="1:11" x14ac:dyDescent="0.25">
      <c r="A392" t="str">
        <f t="shared" si="13"/>
        <v>ATLRussell Gage</v>
      </c>
      <c r="B392">
        <v>391</v>
      </c>
      <c r="C392" t="s">
        <v>196</v>
      </c>
      <c r="D392" t="s">
        <v>477</v>
      </c>
      <c r="E392" t="str">
        <f>VLOOKUP(D392,'team abbr lookup'!A:B,2,FALSE)</f>
        <v>Atlanta Falcons</v>
      </c>
      <c r="F392">
        <v>10</v>
      </c>
      <c r="G392" t="s">
        <v>936</v>
      </c>
      <c r="J392">
        <v>312</v>
      </c>
      <c r="K392" s="2">
        <f t="shared" si="12"/>
        <v>312</v>
      </c>
    </row>
    <row r="393" spans="1:11" x14ac:dyDescent="0.25">
      <c r="A393" t="str">
        <f t="shared" si="13"/>
        <v>DENAlbert Okwuegbunam</v>
      </c>
      <c r="B393">
        <v>392</v>
      </c>
      <c r="C393" t="s">
        <v>1095</v>
      </c>
      <c r="D393" t="s">
        <v>516</v>
      </c>
      <c r="E393" t="str">
        <f>VLOOKUP(D393,'team abbr lookup'!A:B,2,FALSE)</f>
        <v>Denver Broncos</v>
      </c>
      <c r="F393">
        <v>8</v>
      </c>
      <c r="G393" t="s">
        <v>957</v>
      </c>
      <c r="H393">
        <v>312</v>
      </c>
      <c r="K393" s="2">
        <f t="shared" si="12"/>
        <v>312</v>
      </c>
    </row>
    <row r="394" spans="1:11" x14ac:dyDescent="0.25">
      <c r="A394" t="str">
        <f t="shared" si="13"/>
        <v>SEAPhillip Dorsett</v>
      </c>
      <c r="B394">
        <v>393</v>
      </c>
      <c r="C394" t="s">
        <v>260</v>
      </c>
      <c r="D394" t="s">
        <v>505</v>
      </c>
      <c r="E394" t="str">
        <f>VLOOKUP(D394,'team abbr lookup'!A:B,2,FALSE)</f>
        <v>Seattle Seahawks</v>
      </c>
      <c r="F394">
        <v>6</v>
      </c>
      <c r="G394" t="s">
        <v>938</v>
      </c>
      <c r="J394">
        <v>313</v>
      </c>
      <c r="K394" s="2">
        <f t="shared" si="12"/>
        <v>313</v>
      </c>
    </row>
    <row r="395" spans="1:11" x14ac:dyDescent="0.25">
      <c r="A395" t="str">
        <f t="shared" si="13"/>
        <v>RB105Dalyn Dawkins</v>
      </c>
      <c r="B395">
        <v>394</v>
      </c>
      <c r="C395" t="s">
        <v>1134</v>
      </c>
      <c r="D395" t="s">
        <v>968</v>
      </c>
      <c r="E395" t="e">
        <f>VLOOKUP(D395,'team abbr lookup'!A:B,2,FALSE)</f>
        <v>#N/A</v>
      </c>
      <c r="F395">
        <v>313</v>
      </c>
      <c r="I395">
        <v>313</v>
      </c>
      <c r="K395" s="2">
        <f t="shared" si="12"/>
        <v>313</v>
      </c>
    </row>
    <row r="396" spans="1:11" x14ac:dyDescent="0.25">
      <c r="A396" t="str">
        <f t="shared" si="13"/>
        <v>RB106Khalfani Muhammad</v>
      </c>
      <c r="B396">
        <v>395</v>
      </c>
      <c r="C396" t="s">
        <v>916</v>
      </c>
      <c r="D396" t="s">
        <v>972</v>
      </c>
      <c r="E396" t="e">
        <f>VLOOKUP(D396,'team abbr lookup'!A:B,2,FALSE)</f>
        <v>#N/A</v>
      </c>
      <c r="F396">
        <v>314</v>
      </c>
      <c r="I396">
        <v>314</v>
      </c>
      <c r="K396" s="2">
        <f t="shared" si="12"/>
        <v>314</v>
      </c>
    </row>
    <row r="397" spans="1:11" x14ac:dyDescent="0.25">
      <c r="A397" t="str">
        <f t="shared" si="13"/>
        <v>JACTerry Godwin</v>
      </c>
      <c r="B397">
        <v>396</v>
      </c>
      <c r="C397" t="s">
        <v>1086</v>
      </c>
      <c r="D397" t="s">
        <v>495</v>
      </c>
      <c r="E397" t="str">
        <f>VLOOKUP(D397,'team abbr lookup'!A:B,2,FALSE)</f>
        <v>Jacksonville Jaguars</v>
      </c>
      <c r="F397">
        <v>7</v>
      </c>
      <c r="G397" t="s">
        <v>945</v>
      </c>
      <c r="H397">
        <v>315</v>
      </c>
      <c r="K397" s="2">
        <f t="shared" si="12"/>
        <v>315</v>
      </c>
    </row>
    <row r="398" spans="1:11" x14ac:dyDescent="0.25">
      <c r="A398" t="str">
        <f t="shared" si="13"/>
        <v>MIAPatrick Laird</v>
      </c>
      <c r="B398">
        <v>397</v>
      </c>
      <c r="C398" t="s">
        <v>958</v>
      </c>
      <c r="D398" t="s">
        <v>534</v>
      </c>
      <c r="E398" t="str">
        <f>VLOOKUP(D398,'team abbr lookup'!A:B,2,FALSE)</f>
        <v>Miami Dolphins</v>
      </c>
      <c r="F398">
        <v>11</v>
      </c>
      <c r="G398" t="s">
        <v>976</v>
      </c>
      <c r="J398">
        <v>316</v>
      </c>
      <c r="K398" s="2">
        <f t="shared" si="12"/>
        <v>316</v>
      </c>
    </row>
    <row r="399" spans="1:11" x14ac:dyDescent="0.25">
      <c r="A399" t="str">
        <f t="shared" si="13"/>
        <v>RB108LeGarrette Blount</v>
      </c>
      <c r="B399">
        <v>398</v>
      </c>
      <c r="C399" t="s">
        <v>951</v>
      </c>
      <c r="D399" t="s">
        <v>985</v>
      </c>
      <c r="E399" t="e">
        <f>VLOOKUP(D399,'team abbr lookup'!A:B,2,FALSE)</f>
        <v>#N/A</v>
      </c>
      <c r="F399">
        <v>317</v>
      </c>
      <c r="I399">
        <v>317</v>
      </c>
      <c r="K399" s="2">
        <f t="shared" si="12"/>
        <v>317</v>
      </c>
    </row>
    <row r="400" spans="1:11" x14ac:dyDescent="0.25">
      <c r="A400" t="str">
        <f t="shared" si="13"/>
        <v>LARSam Sloman</v>
      </c>
      <c r="B400">
        <v>399</v>
      </c>
      <c r="C400" t="s">
        <v>326</v>
      </c>
      <c r="D400" t="s">
        <v>510</v>
      </c>
      <c r="E400" t="str">
        <f>VLOOKUP(D400,'team abbr lookup'!A:B,2,FALSE)</f>
        <v>Los Angeles Rams</v>
      </c>
      <c r="F400">
        <v>9</v>
      </c>
      <c r="G400" t="s">
        <v>961</v>
      </c>
      <c r="J400">
        <v>317</v>
      </c>
      <c r="K400" s="2">
        <f t="shared" si="12"/>
        <v>317</v>
      </c>
    </row>
    <row r="401" spans="1:11" x14ac:dyDescent="0.25">
      <c r="A401" t="str">
        <f t="shared" si="13"/>
        <v>DALDalton Schultz</v>
      </c>
      <c r="B401">
        <v>400</v>
      </c>
      <c r="C401" t="s">
        <v>929</v>
      </c>
      <c r="D401" t="s">
        <v>465</v>
      </c>
      <c r="E401" t="str">
        <f>VLOOKUP(D401,'team abbr lookup'!A:B,2,FALSE)</f>
        <v>Dallas Cowboys</v>
      </c>
      <c r="F401">
        <v>10</v>
      </c>
      <c r="G401" t="s">
        <v>967</v>
      </c>
      <c r="H401">
        <v>318</v>
      </c>
      <c r="K401" s="2">
        <f t="shared" si="12"/>
        <v>318</v>
      </c>
    </row>
    <row r="402" spans="1:11" x14ac:dyDescent="0.25">
      <c r="A402" t="str">
        <f t="shared" si="13"/>
        <v>WR112J.J. Jones</v>
      </c>
      <c r="B402">
        <v>401</v>
      </c>
      <c r="C402" t="s">
        <v>1047</v>
      </c>
      <c r="D402" t="s">
        <v>946</v>
      </c>
      <c r="E402" t="e">
        <f>VLOOKUP(D402,'team abbr lookup'!A:B,2,FALSE)</f>
        <v>#N/A</v>
      </c>
      <c r="F402">
        <v>319</v>
      </c>
      <c r="I402">
        <v>319</v>
      </c>
      <c r="K402" s="2">
        <f t="shared" si="12"/>
        <v>319</v>
      </c>
    </row>
    <row r="403" spans="1:11" x14ac:dyDescent="0.25">
      <c r="A403" t="str">
        <f t="shared" si="13"/>
        <v>K45Aldrick Rosas</v>
      </c>
      <c r="B403">
        <v>402</v>
      </c>
      <c r="C403" t="s">
        <v>1000</v>
      </c>
      <c r="D403" t="s">
        <v>970</v>
      </c>
      <c r="E403" t="e">
        <f>VLOOKUP(D403,'team abbr lookup'!A:B,2,FALSE)</f>
        <v>#N/A</v>
      </c>
      <c r="F403">
        <v>371</v>
      </c>
      <c r="I403">
        <v>352.5</v>
      </c>
      <c r="K403" s="2">
        <f t="shared" si="12"/>
        <v>352.5</v>
      </c>
    </row>
    <row r="404" spans="1:11" x14ac:dyDescent="0.25">
      <c r="A404" t="str">
        <f t="shared" si="13"/>
        <v>DALBlake Bell</v>
      </c>
      <c r="B404">
        <v>403</v>
      </c>
      <c r="C404" t="s">
        <v>1005</v>
      </c>
      <c r="D404" t="s">
        <v>465</v>
      </c>
      <c r="E404" t="str">
        <f>VLOOKUP(D404,'team abbr lookup'!A:B,2,FALSE)</f>
        <v>Dallas Cowboys</v>
      </c>
      <c r="F404">
        <v>10</v>
      </c>
      <c r="G404" t="s">
        <v>1006</v>
      </c>
      <c r="H404">
        <v>320</v>
      </c>
      <c r="K404" s="2">
        <f t="shared" si="12"/>
        <v>320</v>
      </c>
    </row>
    <row r="405" spans="1:11" x14ac:dyDescent="0.25">
      <c r="A405" t="str">
        <f t="shared" si="13"/>
        <v>GBMarquez Valdes-Scantling</v>
      </c>
      <c r="B405">
        <v>404</v>
      </c>
      <c r="C405" t="s">
        <v>204</v>
      </c>
      <c r="D405" t="s">
        <v>470</v>
      </c>
      <c r="E405" t="str">
        <f>VLOOKUP(D405,'team abbr lookup'!A:B,2,FALSE)</f>
        <v>Green Bay Packers</v>
      </c>
      <c r="F405">
        <v>5</v>
      </c>
      <c r="G405" t="s">
        <v>954</v>
      </c>
      <c r="J405">
        <v>320</v>
      </c>
      <c r="K405" s="2">
        <f t="shared" si="12"/>
        <v>320</v>
      </c>
    </row>
    <row r="406" spans="1:11" x14ac:dyDescent="0.25">
      <c r="A406" t="str">
        <f t="shared" si="13"/>
        <v>WR114Quincy Adeboyejo</v>
      </c>
      <c r="B406">
        <v>405</v>
      </c>
      <c r="C406" t="s">
        <v>919</v>
      </c>
      <c r="D406" t="s">
        <v>955</v>
      </c>
      <c r="E406" t="e">
        <f>VLOOKUP(D406,'team abbr lookup'!A:B,2,FALSE)</f>
        <v>#N/A</v>
      </c>
      <c r="F406">
        <v>321</v>
      </c>
      <c r="I406">
        <v>321</v>
      </c>
      <c r="K406" s="2">
        <f t="shared" si="12"/>
        <v>321</v>
      </c>
    </row>
    <row r="407" spans="1:11" x14ac:dyDescent="0.25">
      <c r="A407" t="str">
        <f t="shared" si="13"/>
        <v>NOLil'Jordan Humphrey</v>
      </c>
      <c r="B407">
        <v>406</v>
      </c>
      <c r="C407" t="s">
        <v>1299</v>
      </c>
      <c r="D407" t="s">
        <v>466</v>
      </c>
      <c r="E407" t="str">
        <f>VLOOKUP(D407,'team abbr lookup'!A:B,2,FALSE)</f>
        <v>New Orleans Saints</v>
      </c>
      <c r="F407">
        <v>6</v>
      </c>
      <c r="G407" t="s">
        <v>963</v>
      </c>
      <c r="H407">
        <v>322</v>
      </c>
      <c r="K407" s="2">
        <f t="shared" si="12"/>
        <v>322</v>
      </c>
    </row>
    <row r="408" spans="1:11" x14ac:dyDescent="0.25">
      <c r="A408" t="str">
        <f t="shared" si="13"/>
        <v>NODeonte Harris</v>
      </c>
      <c r="B408">
        <v>407</v>
      </c>
      <c r="C408" t="s">
        <v>1112</v>
      </c>
      <c r="D408" t="s">
        <v>466</v>
      </c>
      <c r="E408" t="str">
        <f>VLOOKUP(D408,'team abbr lookup'!A:B,2,FALSE)</f>
        <v>New Orleans Saints</v>
      </c>
      <c r="F408">
        <v>6</v>
      </c>
      <c r="G408" t="s">
        <v>964</v>
      </c>
      <c r="H408">
        <v>329</v>
      </c>
      <c r="J408">
        <v>379</v>
      </c>
      <c r="K408" s="2">
        <f t="shared" si="12"/>
        <v>354</v>
      </c>
    </row>
    <row r="409" spans="1:11" x14ac:dyDescent="0.25">
      <c r="A409" t="str">
        <f t="shared" si="13"/>
        <v>K46Phil Dawson</v>
      </c>
      <c r="B409">
        <v>408</v>
      </c>
      <c r="C409" t="s">
        <v>994</v>
      </c>
      <c r="D409" t="s">
        <v>987</v>
      </c>
      <c r="E409" t="e">
        <f>VLOOKUP(D409,'team abbr lookup'!A:B,2,FALSE)</f>
        <v>#N/A</v>
      </c>
      <c r="F409">
        <v>324</v>
      </c>
      <c r="I409">
        <v>324</v>
      </c>
      <c r="K409" s="2">
        <f t="shared" si="12"/>
        <v>324</v>
      </c>
    </row>
    <row r="410" spans="1:11" x14ac:dyDescent="0.25">
      <c r="A410" t="str">
        <f t="shared" si="13"/>
        <v>KCDemarcus Robinson</v>
      </c>
      <c r="B410">
        <v>409</v>
      </c>
      <c r="C410" t="s">
        <v>974</v>
      </c>
      <c r="D410" t="s">
        <v>472</v>
      </c>
      <c r="E410" t="str">
        <f>VLOOKUP(D410,'team abbr lookup'!A:B,2,FALSE)</f>
        <v>Kansas City Chiefs</v>
      </c>
      <c r="F410">
        <v>10</v>
      </c>
      <c r="G410" t="s">
        <v>965</v>
      </c>
      <c r="J410">
        <v>324</v>
      </c>
      <c r="K410" s="2">
        <f t="shared" si="12"/>
        <v>324</v>
      </c>
    </row>
    <row r="411" spans="1:11" x14ac:dyDescent="0.25">
      <c r="A411" t="str">
        <f t="shared" si="13"/>
        <v>HOUDarren Fells</v>
      </c>
      <c r="B411">
        <v>410</v>
      </c>
      <c r="C411" t="s">
        <v>43</v>
      </c>
      <c r="D411" t="s">
        <v>513</v>
      </c>
      <c r="E411" t="str">
        <f>VLOOKUP(D411,'team abbr lookup'!A:B,2,FALSE)</f>
        <v>Houston Texans</v>
      </c>
      <c r="F411">
        <v>8</v>
      </c>
      <c r="G411" t="s">
        <v>1011</v>
      </c>
      <c r="J411">
        <v>325</v>
      </c>
      <c r="K411" s="2">
        <f t="shared" si="12"/>
        <v>325</v>
      </c>
    </row>
    <row r="412" spans="1:11" x14ac:dyDescent="0.25">
      <c r="A412" t="str">
        <f t="shared" si="13"/>
        <v>KCRicky Seals-Jones</v>
      </c>
      <c r="B412">
        <v>411</v>
      </c>
      <c r="C412" t="s">
        <v>1297</v>
      </c>
      <c r="D412" t="s">
        <v>472</v>
      </c>
      <c r="E412" t="str">
        <f>VLOOKUP(D412,'team abbr lookup'!A:B,2,FALSE)</f>
        <v>Kansas City Chiefs</v>
      </c>
      <c r="F412">
        <v>10</v>
      </c>
      <c r="G412" t="s">
        <v>1013</v>
      </c>
      <c r="H412">
        <v>325</v>
      </c>
      <c r="K412" s="2">
        <f t="shared" si="12"/>
        <v>325</v>
      </c>
    </row>
    <row r="413" spans="1:11" x14ac:dyDescent="0.25">
      <c r="A413" t="str">
        <f t="shared" si="13"/>
        <v>KCByron Pringle</v>
      </c>
      <c r="B413">
        <v>412</v>
      </c>
      <c r="C413" t="s">
        <v>1043</v>
      </c>
      <c r="D413" t="s">
        <v>472</v>
      </c>
      <c r="E413" t="str">
        <f>VLOOKUP(D413,'team abbr lookup'!A:B,2,FALSE)</f>
        <v>Kansas City Chiefs</v>
      </c>
      <c r="F413">
        <v>10</v>
      </c>
      <c r="G413" t="s">
        <v>975</v>
      </c>
      <c r="H413">
        <v>326</v>
      </c>
      <c r="K413" s="2">
        <f t="shared" si="12"/>
        <v>326</v>
      </c>
    </row>
    <row r="414" spans="1:11" x14ac:dyDescent="0.25">
      <c r="A414" t="str">
        <f t="shared" si="13"/>
        <v>MINOlabisi Johnson</v>
      </c>
      <c r="B414">
        <v>413</v>
      </c>
      <c r="C414" t="s">
        <v>214</v>
      </c>
      <c r="D414" t="s">
        <v>467</v>
      </c>
      <c r="E414" t="str">
        <f>VLOOKUP(D414,'team abbr lookup'!A:B,2,FALSE)</f>
        <v>Minnesota Vikings</v>
      </c>
      <c r="F414">
        <v>7</v>
      </c>
      <c r="G414" t="s">
        <v>978</v>
      </c>
      <c r="H414">
        <v>358</v>
      </c>
      <c r="J414">
        <v>354</v>
      </c>
      <c r="K414" s="2">
        <f t="shared" si="12"/>
        <v>356</v>
      </c>
    </row>
    <row r="415" spans="1:11" x14ac:dyDescent="0.25">
      <c r="A415" t="str">
        <f t="shared" si="13"/>
        <v>DALNoah Brown</v>
      </c>
      <c r="B415">
        <v>414</v>
      </c>
      <c r="C415" t="s">
        <v>1140</v>
      </c>
      <c r="D415" t="s">
        <v>465</v>
      </c>
      <c r="E415" t="str">
        <f>VLOOKUP(D415,'team abbr lookup'!A:B,2,FALSE)</f>
        <v>Dallas Cowboys</v>
      </c>
      <c r="F415">
        <v>10</v>
      </c>
      <c r="G415" t="s">
        <v>981</v>
      </c>
      <c r="H415">
        <v>327</v>
      </c>
      <c r="K415" s="2">
        <f t="shared" si="12"/>
        <v>327</v>
      </c>
    </row>
    <row r="416" spans="1:11" x14ac:dyDescent="0.25">
      <c r="A416" t="str">
        <f t="shared" si="13"/>
        <v>PHIJ.J. Arcega-Whiteside</v>
      </c>
      <c r="B416">
        <v>415</v>
      </c>
      <c r="C416" t="s">
        <v>980</v>
      </c>
      <c r="D416" t="s">
        <v>475</v>
      </c>
      <c r="E416" t="str">
        <f>VLOOKUP(D416,'team abbr lookup'!A:B,2,FALSE)</f>
        <v>Philadelphia Eagles</v>
      </c>
      <c r="F416">
        <v>9</v>
      </c>
      <c r="G416" t="s">
        <v>983</v>
      </c>
      <c r="J416">
        <v>328</v>
      </c>
      <c r="K416" s="2">
        <f t="shared" si="12"/>
        <v>328</v>
      </c>
    </row>
    <row r="417" spans="1:11" x14ac:dyDescent="0.25">
      <c r="A417" t="str">
        <f t="shared" si="13"/>
        <v>TBDare Ogunbowale</v>
      </c>
      <c r="B417">
        <v>416</v>
      </c>
      <c r="C417" t="s">
        <v>984</v>
      </c>
      <c r="D417" t="s">
        <v>487</v>
      </c>
      <c r="E417" t="str">
        <f>VLOOKUP(D417,'team abbr lookup'!A:B,2,FALSE)</f>
        <v>Tampa Bay Buccaneers</v>
      </c>
      <c r="F417">
        <v>13</v>
      </c>
      <c r="G417" t="s">
        <v>989</v>
      </c>
      <c r="J417">
        <v>329</v>
      </c>
      <c r="K417" s="2">
        <f t="shared" si="12"/>
        <v>329</v>
      </c>
    </row>
    <row r="418" spans="1:11" x14ac:dyDescent="0.25">
      <c r="A418" t="str">
        <f t="shared" si="13"/>
        <v>MINMike Boone</v>
      </c>
      <c r="B418">
        <v>417</v>
      </c>
      <c r="C418" t="s">
        <v>988</v>
      </c>
      <c r="D418" t="s">
        <v>467</v>
      </c>
      <c r="E418" t="str">
        <f>VLOOKUP(D418,'team abbr lookup'!A:B,2,FALSE)</f>
        <v>Minnesota Vikings</v>
      </c>
      <c r="F418">
        <v>7</v>
      </c>
      <c r="G418" t="s">
        <v>1004</v>
      </c>
      <c r="J418">
        <v>330</v>
      </c>
      <c r="K418" s="2">
        <f t="shared" si="12"/>
        <v>330</v>
      </c>
    </row>
    <row r="419" spans="1:11" x14ac:dyDescent="0.25">
      <c r="A419" t="str">
        <f t="shared" si="13"/>
        <v>WR122Kelvin McKnight</v>
      </c>
      <c r="B419">
        <v>418</v>
      </c>
      <c r="C419" t="s">
        <v>1051</v>
      </c>
      <c r="D419" t="s">
        <v>993</v>
      </c>
      <c r="E419" t="e">
        <f>VLOOKUP(D419,'team abbr lookup'!A:B,2,FALSE)</f>
        <v>#N/A</v>
      </c>
      <c r="F419">
        <v>330</v>
      </c>
      <c r="I419">
        <v>330</v>
      </c>
      <c r="K419" s="2">
        <f t="shared" si="12"/>
        <v>330</v>
      </c>
    </row>
    <row r="420" spans="1:11" x14ac:dyDescent="0.25">
      <c r="A420" t="str">
        <f t="shared" si="13"/>
        <v>LVMarcus Mariota</v>
      </c>
      <c r="B420">
        <v>419</v>
      </c>
      <c r="C420" t="s">
        <v>990</v>
      </c>
      <c r="D420" t="s">
        <v>484</v>
      </c>
      <c r="E420" t="str">
        <f>VLOOKUP(D420,'team abbr lookup'!A:B,2,FALSE)</f>
        <v>Las Vegas Raiders</v>
      </c>
      <c r="F420">
        <v>6</v>
      </c>
      <c r="G420" t="s">
        <v>973</v>
      </c>
      <c r="J420">
        <v>331</v>
      </c>
      <c r="K420" s="2">
        <f t="shared" si="12"/>
        <v>331</v>
      </c>
    </row>
    <row r="421" spans="1:11" x14ac:dyDescent="0.25">
      <c r="A421" t="str">
        <f t="shared" si="13"/>
        <v>SEADavid Moore</v>
      </c>
      <c r="B421">
        <v>420</v>
      </c>
      <c r="C421" t="s">
        <v>261</v>
      </c>
      <c r="D421" t="s">
        <v>505</v>
      </c>
      <c r="E421" t="str">
        <f>VLOOKUP(D421,'team abbr lookup'!A:B,2,FALSE)</f>
        <v>Seattle Seahawks</v>
      </c>
      <c r="F421">
        <v>6</v>
      </c>
      <c r="G421" t="s">
        <v>997</v>
      </c>
      <c r="H421">
        <v>331</v>
      </c>
      <c r="K421" s="2">
        <f t="shared" si="12"/>
        <v>331</v>
      </c>
    </row>
    <row r="422" spans="1:11" x14ac:dyDescent="0.25">
      <c r="A422" t="str">
        <f t="shared" si="13"/>
        <v>CLEHarrison Bryant</v>
      </c>
      <c r="B422">
        <v>421</v>
      </c>
      <c r="C422" t="s">
        <v>949</v>
      </c>
      <c r="D422" t="s">
        <v>473</v>
      </c>
      <c r="E422" t="str">
        <f>VLOOKUP(D422,'team abbr lookup'!A:B,2,FALSE)</f>
        <v>Cleveland Browns</v>
      </c>
      <c r="F422">
        <v>9</v>
      </c>
      <c r="G422" t="s">
        <v>1015</v>
      </c>
      <c r="H422">
        <v>332</v>
      </c>
      <c r="K422" s="2">
        <f t="shared" si="12"/>
        <v>332</v>
      </c>
    </row>
    <row r="423" spans="1:11" x14ac:dyDescent="0.25">
      <c r="A423" t="str">
        <f t="shared" si="13"/>
        <v>MINTajae Sharpe</v>
      </c>
      <c r="B423">
        <v>422</v>
      </c>
      <c r="C423" t="s">
        <v>996</v>
      </c>
      <c r="D423" t="s">
        <v>467</v>
      </c>
      <c r="E423" t="str">
        <f>VLOOKUP(D423,'team abbr lookup'!A:B,2,FALSE)</f>
        <v>Minnesota Vikings</v>
      </c>
      <c r="F423">
        <v>7</v>
      </c>
      <c r="G423" t="s">
        <v>999</v>
      </c>
      <c r="H423">
        <v>466</v>
      </c>
      <c r="J423">
        <v>332</v>
      </c>
      <c r="K423" s="2">
        <f t="shared" si="12"/>
        <v>399</v>
      </c>
    </row>
    <row r="424" spans="1:11" x14ac:dyDescent="0.25">
      <c r="A424" t="str">
        <f t="shared" si="13"/>
        <v>SFJauan Jennings</v>
      </c>
      <c r="B424">
        <v>423</v>
      </c>
      <c r="C424" t="s">
        <v>1036</v>
      </c>
      <c r="D424" t="s">
        <v>491</v>
      </c>
      <c r="E424" t="str">
        <f>VLOOKUP(D424,'team abbr lookup'!A:B,2,FALSE)</f>
        <v>San Francisco 49ers</v>
      </c>
      <c r="F424">
        <v>11</v>
      </c>
      <c r="G424" t="s">
        <v>1003</v>
      </c>
      <c r="H424">
        <v>333</v>
      </c>
      <c r="K424" s="2">
        <f t="shared" si="12"/>
        <v>333</v>
      </c>
    </row>
    <row r="425" spans="1:11" x14ac:dyDescent="0.25">
      <c r="A425" t="str">
        <f t="shared" si="13"/>
        <v>PITRay-Ray McCloud</v>
      </c>
      <c r="B425">
        <v>424</v>
      </c>
      <c r="C425" t="s">
        <v>1132</v>
      </c>
      <c r="D425" t="s">
        <v>502</v>
      </c>
      <c r="E425" t="str">
        <f>VLOOKUP(D425,'team abbr lookup'!A:B,2,FALSE)</f>
        <v>Pittsburgh Steelers</v>
      </c>
      <c r="F425">
        <v>8</v>
      </c>
      <c r="G425" t="s">
        <v>1007</v>
      </c>
      <c r="H425">
        <v>334</v>
      </c>
      <c r="K425" s="2">
        <f t="shared" si="12"/>
        <v>334</v>
      </c>
    </row>
    <row r="426" spans="1:11" x14ac:dyDescent="0.25">
      <c r="A426" t="str">
        <f t="shared" si="13"/>
        <v>NEGunner Olszewski</v>
      </c>
      <c r="B426">
        <v>425</v>
      </c>
      <c r="C426" t="s">
        <v>1076</v>
      </c>
      <c r="D426" t="s">
        <v>553</v>
      </c>
      <c r="E426" t="str">
        <f>VLOOKUP(D426,'team abbr lookup'!A:B,2,FALSE)</f>
        <v>New England Patriots</v>
      </c>
      <c r="F426">
        <v>6</v>
      </c>
      <c r="G426" t="s">
        <v>1016</v>
      </c>
      <c r="H426">
        <v>335</v>
      </c>
      <c r="K426" s="2">
        <f t="shared" si="12"/>
        <v>335</v>
      </c>
    </row>
    <row r="427" spans="1:11" x14ac:dyDescent="0.25">
      <c r="A427" t="str">
        <f t="shared" si="13"/>
        <v>QB56Brock Osweiler</v>
      </c>
      <c r="B427">
        <v>426</v>
      </c>
      <c r="C427" t="s">
        <v>1250</v>
      </c>
      <c r="D427" t="s">
        <v>979</v>
      </c>
      <c r="E427" t="e">
        <f>VLOOKUP(D427,'team abbr lookup'!A:B,2,FALSE)</f>
        <v>#N/A</v>
      </c>
      <c r="F427">
        <v>337</v>
      </c>
      <c r="I427">
        <v>337</v>
      </c>
      <c r="K427" s="2">
        <f t="shared" si="12"/>
        <v>337</v>
      </c>
    </row>
    <row r="428" spans="1:11" x14ac:dyDescent="0.25">
      <c r="A428" t="str">
        <f t="shared" si="13"/>
        <v>WASLogan Thomas</v>
      </c>
      <c r="B428">
        <v>427</v>
      </c>
      <c r="C428" t="s">
        <v>1012</v>
      </c>
      <c r="D428" t="s">
        <v>542</v>
      </c>
      <c r="E428" t="str">
        <f>VLOOKUP(D428,'team abbr lookup'!A:B,2,FALSE)</f>
        <v>Washington Football Team</v>
      </c>
      <c r="F428">
        <v>8</v>
      </c>
      <c r="G428" t="s">
        <v>1020</v>
      </c>
      <c r="J428">
        <v>338</v>
      </c>
      <c r="K428" s="2">
        <f t="shared" si="12"/>
        <v>338</v>
      </c>
    </row>
    <row r="429" spans="1:11" x14ac:dyDescent="0.25">
      <c r="A429" t="str">
        <f t="shared" si="13"/>
        <v>MIAMack Hollins</v>
      </c>
      <c r="B429">
        <v>428</v>
      </c>
      <c r="C429" t="s">
        <v>1270</v>
      </c>
      <c r="D429" t="s">
        <v>534</v>
      </c>
      <c r="E429" t="str">
        <f>VLOOKUP(D429,'team abbr lookup'!A:B,2,FALSE)</f>
        <v>Miami Dolphins</v>
      </c>
      <c r="F429">
        <v>11</v>
      </c>
      <c r="G429" t="s">
        <v>1023</v>
      </c>
      <c r="H429">
        <v>338</v>
      </c>
      <c r="K429" s="2">
        <f t="shared" si="12"/>
        <v>338</v>
      </c>
    </row>
    <row r="430" spans="1:11" x14ac:dyDescent="0.25">
      <c r="A430" t="str">
        <f t="shared" si="13"/>
        <v>GBMarcedes Lewis</v>
      </c>
      <c r="B430">
        <v>429</v>
      </c>
      <c r="C430" t="s">
        <v>966</v>
      </c>
      <c r="D430" t="s">
        <v>470</v>
      </c>
      <c r="E430" t="str">
        <f>VLOOKUP(D430,'team abbr lookup'!A:B,2,FALSE)</f>
        <v>Green Bay Packers</v>
      </c>
      <c r="F430">
        <v>5</v>
      </c>
      <c r="G430" t="s">
        <v>1035</v>
      </c>
      <c r="H430">
        <v>339</v>
      </c>
      <c r="K430" s="2">
        <f t="shared" si="12"/>
        <v>339</v>
      </c>
    </row>
    <row r="431" spans="1:11" x14ac:dyDescent="0.25">
      <c r="A431" t="str">
        <f t="shared" si="13"/>
        <v>QB57Blake Bortles</v>
      </c>
      <c r="B431">
        <v>430</v>
      </c>
      <c r="C431" t="s">
        <v>1083</v>
      </c>
      <c r="D431" t="s">
        <v>991</v>
      </c>
      <c r="E431" t="e">
        <f>VLOOKUP(D431,'team abbr lookup'!A:B,2,FALSE)</f>
        <v>#N/A</v>
      </c>
      <c r="F431">
        <v>340</v>
      </c>
      <c r="I431">
        <v>340</v>
      </c>
      <c r="K431" s="2">
        <f t="shared" si="12"/>
        <v>340</v>
      </c>
    </row>
    <row r="432" spans="1:11" x14ac:dyDescent="0.25">
      <c r="A432" t="str">
        <f t="shared" si="13"/>
        <v>NEJakobi Meyers</v>
      </c>
      <c r="B432">
        <v>431</v>
      </c>
      <c r="C432" t="s">
        <v>250</v>
      </c>
      <c r="D432" t="s">
        <v>553</v>
      </c>
      <c r="E432" t="str">
        <f>VLOOKUP(D432,'team abbr lookup'!A:B,2,FALSE)</f>
        <v>New England Patriots</v>
      </c>
      <c r="F432">
        <v>6</v>
      </c>
      <c r="G432" t="s">
        <v>1025</v>
      </c>
      <c r="J432">
        <v>340</v>
      </c>
      <c r="K432" s="2">
        <f t="shared" si="12"/>
        <v>340</v>
      </c>
    </row>
    <row r="433" spans="1:11" x14ac:dyDescent="0.25">
      <c r="A433" t="str">
        <f t="shared" si="13"/>
        <v>NYGKaden Smith</v>
      </c>
      <c r="B433">
        <v>432</v>
      </c>
      <c r="C433" t="s">
        <v>1019</v>
      </c>
      <c r="D433" t="s">
        <v>464</v>
      </c>
      <c r="E433" t="str">
        <f>VLOOKUP(D433,'team abbr lookup'!A:B,2,FALSE)</f>
        <v>New York Giants</v>
      </c>
      <c r="F433">
        <v>11</v>
      </c>
      <c r="G433" t="s">
        <v>1055</v>
      </c>
      <c r="H433">
        <v>489</v>
      </c>
      <c r="J433">
        <v>341</v>
      </c>
      <c r="K433" s="2">
        <f t="shared" si="12"/>
        <v>415</v>
      </c>
    </row>
    <row r="434" spans="1:11" x14ac:dyDescent="0.25">
      <c r="A434" t="str">
        <f t="shared" si="13"/>
        <v>DENTim Patrick</v>
      </c>
      <c r="B434">
        <v>433</v>
      </c>
      <c r="C434" t="s">
        <v>1231</v>
      </c>
      <c r="D434" t="s">
        <v>516</v>
      </c>
      <c r="E434" t="str">
        <f>VLOOKUP(D434,'team abbr lookup'!A:B,2,FALSE)</f>
        <v>Denver Broncos</v>
      </c>
      <c r="F434">
        <v>8</v>
      </c>
      <c r="G434" t="s">
        <v>1026</v>
      </c>
      <c r="H434">
        <v>342</v>
      </c>
      <c r="K434" s="2">
        <f t="shared" si="12"/>
        <v>342</v>
      </c>
    </row>
    <row r="435" spans="1:11" x14ac:dyDescent="0.25">
      <c r="A435" t="str">
        <f t="shared" si="13"/>
        <v>CARReggie Bonnafon</v>
      </c>
      <c r="B435">
        <v>434</v>
      </c>
      <c r="C435" t="s">
        <v>161</v>
      </c>
      <c r="D435" t="s">
        <v>463</v>
      </c>
      <c r="E435" t="str">
        <f>VLOOKUP(D435,'team abbr lookup'!A:B,2,FALSE)</f>
        <v>Carolina Panthers</v>
      </c>
      <c r="F435">
        <v>13</v>
      </c>
      <c r="G435" t="s">
        <v>1009</v>
      </c>
      <c r="J435">
        <v>343</v>
      </c>
      <c r="K435" s="2">
        <f t="shared" si="12"/>
        <v>343</v>
      </c>
    </row>
    <row r="436" spans="1:11" x14ac:dyDescent="0.25">
      <c r="A436" t="str">
        <f t="shared" si="13"/>
        <v>DETJesse James</v>
      </c>
      <c r="B436">
        <v>435</v>
      </c>
      <c r="C436" t="s">
        <v>69</v>
      </c>
      <c r="D436" t="s">
        <v>492</v>
      </c>
      <c r="E436" t="str">
        <f>VLOOKUP(D436,'team abbr lookup'!A:B,2,FALSE)</f>
        <v>Detroit Lions</v>
      </c>
      <c r="F436">
        <v>5</v>
      </c>
      <c r="G436" t="s">
        <v>1061</v>
      </c>
      <c r="H436">
        <v>344</v>
      </c>
      <c r="K436" s="2">
        <f t="shared" si="12"/>
        <v>344</v>
      </c>
    </row>
    <row r="437" spans="1:11" x14ac:dyDescent="0.25">
      <c r="A437" t="str">
        <f t="shared" si="13"/>
        <v>JACJoshua Dobbs</v>
      </c>
      <c r="B437">
        <v>436</v>
      </c>
      <c r="C437" t="s">
        <v>1190</v>
      </c>
      <c r="D437" t="s">
        <v>495</v>
      </c>
      <c r="E437" t="str">
        <f>VLOOKUP(D437,'team abbr lookup'!A:B,2,FALSE)</f>
        <v>Jacksonville Jaguars</v>
      </c>
      <c r="F437">
        <v>7</v>
      </c>
      <c r="G437" t="s">
        <v>1075</v>
      </c>
      <c r="H437">
        <v>345</v>
      </c>
      <c r="K437" s="2">
        <f t="shared" si="12"/>
        <v>345</v>
      </c>
    </row>
    <row r="438" spans="1:11" x14ac:dyDescent="0.25">
      <c r="A438" t="str">
        <f t="shared" si="13"/>
        <v>WASAntonio Gandy-Golden</v>
      </c>
      <c r="B438">
        <v>437</v>
      </c>
      <c r="C438" t="s">
        <v>18</v>
      </c>
      <c r="D438" t="s">
        <v>542</v>
      </c>
      <c r="E438" t="str">
        <f>VLOOKUP(D438,'team abbr lookup'!A:B,2,FALSE)</f>
        <v>Washington Football Team</v>
      </c>
      <c r="F438">
        <v>8</v>
      </c>
      <c r="G438" t="s">
        <v>1032</v>
      </c>
      <c r="J438">
        <v>345</v>
      </c>
      <c r="K438" s="2">
        <f t="shared" si="12"/>
        <v>345</v>
      </c>
    </row>
    <row r="439" spans="1:11" x14ac:dyDescent="0.25">
      <c r="A439" t="str">
        <f t="shared" si="13"/>
        <v>NYJJosh Adams</v>
      </c>
      <c r="B439">
        <v>438</v>
      </c>
      <c r="C439" t="s">
        <v>1168</v>
      </c>
      <c r="D439" t="s">
        <v>508</v>
      </c>
      <c r="E439" t="str">
        <f>VLOOKUP(D439,'team abbr lookup'!A:B,2,FALSE)</f>
        <v>New York Jets</v>
      </c>
      <c r="F439">
        <v>11</v>
      </c>
      <c r="G439" t="s">
        <v>1018</v>
      </c>
      <c r="H439">
        <v>346</v>
      </c>
      <c r="K439" s="2">
        <f t="shared" si="12"/>
        <v>346</v>
      </c>
    </row>
    <row r="440" spans="1:11" x14ac:dyDescent="0.25">
      <c r="A440" t="str">
        <f t="shared" si="13"/>
        <v>DALCedrick Wilson</v>
      </c>
      <c r="B440">
        <v>439</v>
      </c>
      <c r="C440" t="s">
        <v>1022</v>
      </c>
      <c r="D440" t="s">
        <v>465</v>
      </c>
      <c r="E440" t="str">
        <f>VLOOKUP(D440,'team abbr lookup'!A:B,2,FALSE)</f>
        <v>Dallas Cowboys</v>
      </c>
      <c r="F440">
        <v>10</v>
      </c>
      <c r="G440" t="s">
        <v>1037</v>
      </c>
      <c r="H440">
        <v>347</v>
      </c>
      <c r="K440" s="2">
        <f t="shared" si="12"/>
        <v>347</v>
      </c>
    </row>
    <row r="441" spans="1:11" x14ac:dyDescent="0.25">
      <c r="A441" t="str">
        <f t="shared" si="13"/>
        <v>MIAKirk Merritt</v>
      </c>
      <c r="B441">
        <v>440</v>
      </c>
      <c r="C441" t="s">
        <v>1031</v>
      </c>
      <c r="D441" t="s">
        <v>534</v>
      </c>
      <c r="E441" t="str">
        <f>VLOOKUP(D441,'team abbr lookup'!A:B,2,FALSE)</f>
        <v>Miami Dolphins</v>
      </c>
      <c r="F441">
        <v>11</v>
      </c>
      <c r="G441" t="s">
        <v>1038</v>
      </c>
      <c r="J441">
        <v>347</v>
      </c>
      <c r="K441" s="2">
        <f t="shared" si="12"/>
        <v>347</v>
      </c>
    </row>
    <row r="442" spans="1:11" x14ac:dyDescent="0.25">
      <c r="A442" t="str">
        <f t="shared" si="13"/>
        <v>PHIGreg Ward</v>
      </c>
      <c r="B442">
        <v>441</v>
      </c>
      <c r="C442" t="s">
        <v>1041</v>
      </c>
      <c r="D442" t="s">
        <v>475</v>
      </c>
      <c r="E442" t="str">
        <f>VLOOKUP(D442,'team abbr lookup'!A:B,2,FALSE)</f>
        <v>Philadelphia Eagles</v>
      </c>
      <c r="F442">
        <v>9</v>
      </c>
      <c r="G442" t="s">
        <v>1042</v>
      </c>
      <c r="J442">
        <v>348</v>
      </c>
      <c r="K442" s="2">
        <f t="shared" si="12"/>
        <v>348</v>
      </c>
    </row>
    <row r="443" spans="1:11" x14ac:dyDescent="0.25">
      <c r="A443" t="str">
        <f t="shared" si="13"/>
        <v>CLEDonovan Peoples-Jones</v>
      </c>
      <c r="B443">
        <v>442</v>
      </c>
      <c r="C443" t="s">
        <v>944</v>
      </c>
      <c r="D443" t="s">
        <v>473</v>
      </c>
      <c r="E443" t="str">
        <f>VLOOKUP(D443,'team abbr lookup'!A:B,2,FALSE)</f>
        <v>Cleveland Browns</v>
      </c>
      <c r="F443">
        <v>9</v>
      </c>
      <c r="G443" t="s">
        <v>1044</v>
      </c>
      <c r="H443">
        <v>348</v>
      </c>
      <c r="K443" s="2">
        <f t="shared" si="12"/>
        <v>348</v>
      </c>
    </row>
    <row r="444" spans="1:11" x14ac:dyDescent="0.25">
      <c r="A444" t="str">
        <f t="shared" si="13"/>
        <v>CHIRyan Nall</v>
      </c>
      <c r="B444">
        <v>443</v>
      </c>
      <c r="C444" t="s">
        <v>1142</v>
      </c>
      <c r="D444" t="s">
        <v>499</v>
      </c>
      <c r="E444" t="str">
        <f>VLOOKUP(D444,'team abbr lookup'!A:B,2,FALSE)</f>
        <v>Chicago Bears</v>
      </c>
      <c r="F444">
        <v>11</v>
      </c>
      <c r="G444" t="s">
        <v>1021</v>
      </c>
      <c r="H444">
        <v>349</v>
      </c>
      <c r="K444" s="2">
        <f t="shared" si="12"/>
        <v>349</v>
      </c>
    </row>
    <row r="445" spans="1:11" x14ac:dyDescent="0.25">
      <c r="A445" t="str">
        <f t="shared" si="13"/>
        <v>QB59Matt Cassel</v>
      </c>
      <c r="B445">
        <v>444</v>
      </c>
      <c r="C445" t="s">
        <v>947</v>
      </c>
      <c r="D445" t="s">
        <v>1084</v>
      </c>
      <c r="E445" t="e">
        <f>VLOOKUP(D445,'team abbr lookup'!A:B,2,FALSE)</f>
        <v>#N/A</v>
      </c>
      <c r="F445">
        <v>350</v>
      </c>
      <c r="I445">
        <v>350</v>
      </c>
      <c r="K445" s="2">
        <f t="shared" si="12"/>
        <v>350</v>
      </c>
    </row>
    <row r="446" spans="1:11" x14ac:dyDescent="0.25">
      <c r="A446" t="str">
        <f t="shared" si="13"/>
        <v>SFJaMycal Hasty</v>
      </c>
      <c r="B446">
        <v>445</v>
      </c>
      <c r="C446" t="s">
        <v>1267</v>
      </c>
      <c r="D446" t="s">
        <v>491</v>
      </c>
      <c r="E446" t="str">
        <f>VLOOKUP(D446,'team abbr lookup'!A:B,2,FALSE)</f>
        <v>San Francisco 49ers</v>
      </c>
      <c r="F446">
        <v>11</v>
      </c>
      <c r="G446" t="s">
        <v>1028</v>
      </c>
      <c r="J446">
        <v>350</v>
      </c>
      <c r="K446" s="2">
        <f t="shared" si="12"/>
        <v>350</v>
      </c>
    </row>
    <row r="447" spans="1:11" x14ac:dyDescent="0.25">
      <c r="A447" t="str">
        <f t="shared" si="13"/>
        <v>MIAMiami Dolphins</v>
      </c>
      <c r="B447">
        <v>446</v>
      </c>
      <c r="C447" t="s">
        <v>44</v>
      </c>
      <c r="D447" t="s">
        <v>534</v>
      </c>
      <c r="E447" t="str">
        <f>VLOOKUP(D447,'team abbr lookup'!A:B,2,FALSE)</f>
        <v>Miami Dolphins</v>
      </c>
      <c r="F447">
        <v>11</v>
      </c>
      <c r="G447" t="s">
        <v>842</v>
      </c>
      <c r="J447">
        <v>351</v>
      </c>
      <c r="K447" s="2">
        <f t="shared" si="12"/>
        <v>351</v>
      </c>
    </row>
    <row r="448" spans="1:11" x14ac:dyDescent="0.25">
      <c r="A448" t="str">
        <f t="shared" si="13"/>
        <v>CHIRiley Ridley</v>
      </c>
      <c r="B448">
        <v>447</v>
      </c>
      <c r="C448" t="s">
        <v>1081</v>
      </c>
      <c r="D448" t="s">
        <v>499</v>
      </c>
      <c r="E448" t="str">
        <f>VLOOKUP(D448,'team abbr lookup'!A:B,2,FALSE)</f>
        <v>Chicago Bears</v>
      </c>
      <c r="F448">
        <v>11</v>
      </c>
      <c r="G448" t="s">
        <v>1048</v>
      </c>
      <c r="H448">
        <v>351</v>
      </c>
      <c r="K448" s="2">
        <f t="shared" si="12"/>
        <v>351</v>
      </c>
    </row>
    <row r="449" spans="1:11" x14ac:dyDescent="0.25">
      <c r="A449" t="str">
        <f t="shared" si="13"/>
        <v>TBJustin Watson</v>
      </c>
      <c r="B449">
        <v>448</v>
      </c>
      <c r="C449" t="s">
        <v>1058</v>
      </c>
      <c r="D449" t="s">
        <v>487</v>
      </c>
      <c r="E449" t="str">
        <f>VLOOKUP(D449,'team abbr lookup'!A:B,2,FALSE)</f>
        <v>Tampa Bay Buccaneers</v>
      </c>
      <c r="F449">
        <v>13</v>
      </c>
      <c r="G449" t="s">
        <v>1052</v>
      </c>
      <c r="H449">
        <v>352</v>
      </c>
      <c r="K449" s="2">
        <f t="shared" si="12"/>
        <v>352</v>
      </c>
    </row>
    <row r="450" spans="1:11" x14ac:dyDescent="0.25">
      <c r="A450" t="str">
        <f t="shared" si="13"/>
        <v>CHIArtavis Pierce</v>
      </c>
      <c r="B450">
        <v>449</v>
      </c>
      <c r="C450" t="s">
        <v>1372</v>
      </c>
      <c r="D450" t="s">
        <v>499</v>
      </c>
      <c r="E450" t="str">
        <f>VLOOKUP(D450,'team abbr lookup'!A:B,2,FALSE)</f>
        <v>Chicago Bears</v>
      </c>
      <c r="F450">
        <v>11</v>
      </c>
      <c r="G450" t="s">
        <v>1030</v>
      </c>
      <c r="J450">
        <v>352</v>
      </c>
      <c r="K450" s="2">
        <f t="shared" ref="K450:K513" si="14">AVERAGE(H450:J450)</f>
        <v>352</v>
      </c>
    </row>
    <row r="451" spans="1:11" x14ac:dyDescent="0.25">
      <c r="A451" t="str">
        <f t="shared" ref="A451:A514" si="15">_xlfn.CONCAT(D451,C451)</f>
        <v>BUFGabriel Davis</v>
      </c>
      <c r="B451">
        <v>450</v>
      </c>
      <c r="C451" t="s">
        <v>1144</v>
      </c>
      <c r="D451" t="s">
        <v>526</v>
      </c>
      <c r="E451" t="str">
        <f>VLOOKUP(D451,'team abbr lookup'!A:B,2,FALSE)</f>
        <v>Buffalo Bills</v>
      </c>
      <c r="F451">
        <v>11</v>
      </c>
      <c r="G451" t="s">
        <v>1053</v>
      </c>
      <c r="H451">
        <v>353</v>
      </c>
      <c r="K451" s="2">
        <f t="shared" si="14"/>
        <v>353</v>
      </c>
    </row>
    <row r="452" spans="1:11" x14ac:dyDescent="0.25">
      <c r="A452" t="str">
        <f t="shared" si="15"/>
        <v>RB116Alex Barnes</v>
      </c>
      <c r="B452">
        <v>451</v>
      </c>
      <c r="C452" t="s">
        <v>921</v>
      </c>
      <c r="D452" t="s">
        <v>1034</v>
      </c>
      <c r="E452" t="e">
        <f>VLOOKUP(D452,'team abbr lookup'!A:B,2,FALSE)</f>
        <v>#N/A</v>
      </c>
      <c r="F452">
        <v>354</v>
      </c>
      <c r="I452">
        <v>354</v>
      </c>
      <c r="K452" s="2">
        <f t="shared" si="14"/>
        <v>354</v>
      </c>
    </row>
    <row r="453" spans="1:11" x14ac:dyDescent="0.25">
      <c r="A453" t="str">
        <f t="shared" si="15"/>
        <v>WASJeremy Sprinkle</v>
      </c>
      <c r="B453">
        <v>452</v>
      </c>
      <c r="C453" t="s">
        <v>24</v>
      </c>
      <c r="D453" t="s">
        <v>542</v>
      </c>
      <c r="E453" t="str">
        <f>VLOOKUP(D453,'team abbr lookup'!A:B,2,FALSE)</f>
        <v>Washington Football Team</v>
      </c>
      <c r="F453">
        <v>8</v>
      </c>
      <c r="G453" t="s">
        <v>1067</v>
      </c>
      <c r="H453">
        <v>355</v>
      </c>
      <c r="K453" s="2">
        <f t="shared" si="14"/>
        <v>355</v>
      </c>
    </row>
    <row r="454" spans="1:11" x14ac:dyDescent="0.25">
      <c r="A454" t="str">
        <f t="shared" si="15"/>
        <v>CINDrew Sample</v>
      </c>
      <c r="B454">
        <v>453</v>
      </c>
      <c r="C454" t="s">
        <v>1054</v>
      </c>
      <c r="D454" t="s">
        <v>478</v>
      </c>
      <c r="E454" t="str">
        <f>VLOOKUP(D454,'team abbr lookup'!A:B,2,FALSE)</f>
        <v>Cincinnati Bengals</v>
      </c>
      <c r="F454">
        <v>9</v>
      </c>
      <c r="G454" t="s">
        <v>1071</v>
      </c>
      <c r="J454">
        <v>355</v>
      </c>
      <c r="K454" s="2">
        <f t="shared" si="14"/>
        <v>355</v>
      </c>
    </row>
    <row r="455" spans="1:11" x14ac:dyDescent="0.25">
      <c r="A455" t="str">
        <f t="shared" si="15"/>
        <v>MIAChandler Cox</v>
      </c>
      <c r="B455">
        <v>454</v>
      </c>
      <c r="C455" t="s">
        <v>1242</v>
      </c>
      <c r="D455" t="s">
        <v>534</v>
      </c>
      <c r="E455" t="str">
        <f>VLOOKUP(D455,'team abbr lookup'!A:B,2,FALSE)</f>
        <v>Miami Dolphins</v>
      </c>
      <c r="F455">
        <v>11</v>
      </c>
      <c r="G455" t="s">
        <v>1040</v>
      </c>
      <c r="H455">
        <v>356</v>
      </c>
      <c r="K455" s="2">
        <f t="shared" si="14"/>
        <v>356</v>
      </c>
    </row>
    <row r="456" spans="1:11" x14ac:dyDescent="0.25">
      <c r="A456" t="str">
        <f t="shared" si="15"/>
        <v>TBScott Miller</v>
      </c>
      <c r="B456">
        <v>455</v>
      </c>
      <c r="C456" t="s">
        <v>189</v>
      </c>
      <c r="D456" t="s">
        <v>487</v>
      </c>
      <c r="E456" t="str">
        <f>VLOOKUP(D456,'team abbr lookup'!A:B,2,FALSE)</f>
        <v>Tampa Bay Buccaneers</v>
      </c>
      <c r="F456">
        <v>13</v>
      </c>
      <c r="G456" t="s">
        <v>1057</v>
      </c>
      <c r="J456">
        <v>356</v>
      </c>
      <c r="K456" s="2">
        <f t="shared" si="14"/>
        <v>356</v>
      </c>
    </row>
    <row r="457" spans="1:11" x14ac:dyDescent="0.25">
      <c r="A457" t="str">
        <f t="shared" si="15"/>
        <v>PITRyan Switzer</v>
      </c>
      <c r="B457">
        <v>456</v>
      </c>
      <c r="C457" t="s">
        <v>1329</v>
      </c>
      <c r="D457" t="s">
        <v>502</v>
      </c>
      <c r="E457" t="str">
        <f>VLOOKUP(D457,'team abbr lookup'!A:B,2,FALSE)</f>
        <v>Pittsburgh Steelers</v>
      </c>
      <c r="F457">
        <v>8</v>
      </c>
      <c r="G457" t="s">
        <v>1059</v>
      </c>
      <c r="H457">
        <v>357</v>
      </c>
      <c r="K457" s="2">
        <f t="shared" si="14"/>
        <v>357</v>
      </c>
    </row>
    <row r="458" spans="1:11" x14ac:dyDescent="0.25">
      <c r="A458" t="str">
        <f t="shared" si="15"/>
        <v>GBJosiah Deguara</v>
      </c>
      <c r="B458">
        <v>457</v>
      </c>
      <c r="C458" t="s">
        <v>1239</v>
      </c>
      <c r="D458" t="s">
        <v>470</v>
      </c>
      <c r="E458" t="str">
        <f>VLOOKUP(D458,'team abbr lookup'!A:B,2,FALSE)</f>
        <v>Green Bay Packers</v>
      </c>
      <c r="F458">
        <v>5</v>
      </c>
      <c r="G458" t="s">
        <v>1096</v>
      </c>
      <c r="H458">
        <v>437</v>
      </c>
      <c r="J458">
        <v>358</v>
      </c>
      <c r="K458" s="2">
        <f t="shared" si="14"/>
        <v>397.5</v>
      </c>
    </row>
    <row r="459" spans="1:11" x14ac:dyDescent="0.25">
      <c r="A459" t="str">
        <f t="shared" si="15"/>
        <v>KCChad Henne</v>
      </c>
      <c r="B459">
        <v>458</v>
      </c>
      <c r="C459" t="s">
        <v>1291</v>
      </c>
      <c r="D459" t="s">
        <v>472</v>
      </c>
      <c r="E459" t="str">
        <f>VLOOKUP(D459,'team abbr lookup'!A:B,2,FALSE)</f>
        <v>Kansas City Chiefs</v>
      </c>
      <c r="F459">
        <v>10</v>
      </c>
      <c r="G459" t="s">
        <v>1089</v>
      </c>
      <c r="H459">
        <v>359</v>
      </c>
      <c r="K459" s="2">
        <f t="shared" si="14"/>
        <v>359</v>
      </c>
    </row>
    <row r="460" spans="1:11" x14ac:dyDescent="0.25">
      <c r="A460" t="str">
        <f t="shared" si="15"/>
        <v>WASJ.D. McKissic</v>
      </c>
      <c r="B460">
        <v>459</v>
      </c>
      <c r="C460" t="s">
        <v>1045</v>
      </c>
      <c r="D460" t="s">
        <v>542</v>
      </c>
      <c r="E460" t="str">
        <f>VLOOKUP(D460,'team abbr lookup'!A:B,2,FALSE)</f>
        <v>Washington Football Team</v>
      </c>
      <c r="F460">
        <v>8</v>
      </c>
      <c r="G460" t="s">
        <v>1046</v>
      </c>
      <c r="J460">
        <v>359</v>
      </c>
      <c r="K460" s="2">
        <f t="shared" si="14"/>
        <v>359</v>
      </c>
    </row>
    <row r="461" spans="1:11" x14ac:dyDescent="0.25">
      <c r="A461" t="str">
        <f t="shared" si="15"/>
        <v>K47Elliott Fry</v>
      </c>
      <c r="B461">
        <v>460</v>
      </c>
      <c r="C461" t="s">
        <v>1062</v>
      </c>
      <c r="D461" t="s">
        <v>995</v>
      </c>
      <c r="E461" t="e">
        <f>VLOOKUP(D461,'team abbr lookup'!A:B,2,FALSE)</f>
        <v>#N/A</v>
      </c>
      <c r="I461">
        <v>360</v>
      </c>
      <c r="K461" s="2">
        <f t="shared" si="14"/>
        <v>360</v>
      </c>
    </row>
    <row r="462" spans="1:11" x14ac:dyDescent="0.25">
      <c r="A462" t="str">
        <f t="shared" si="15"/>
        <v>DETBo Scarbrough</v>
      </c>
      <c r="B462">
        <v>461</v>
      </c>
      <c r="C462" t="s">
        <v>1049</v>
      </c>
      <c r="D462" t="s">
        <v>492</v>
      </c>
      <c r="E462" t="str">
        <f>VLOOKUP(D462,'team abbr lookup'!A:B,2,FALSE)</f>
        <v>Detroit Lions</v>
      </c>
      <c r="F462">
        <v>5</v>
      </c>
      <c r="G462" t="s">
        <v>1050</v>
      </c>
      <c r="J462">
        <v>361</v>
      </c>
      <c r="K462" s="2">
        <f t="shared" si="14"/>
        <v>361</v>
      </c>
    </row>
    <row r="463" spans="1:11" x14ac:dyDescent="0.25">
      <c r="A463" t="str">
        <f t="shared" si="15"/>
        <v>CLEDontrell Hilliard</v>
      </c>
      <c r="B463">
        <v>462</v>
      </c>
      <c r="C463" t="s">
        <v>1182</v>
      </c>
      <c r="D463" t="s">
        <v>473</v>
      </c>
      <c r="E463" t="str">
        <f>VLOOKUP(D463,'team abbr lookup'!A:B,2,FALSE)</f>
        <v>Cleveland Browns</v>
      </c>
      <c r="F463">
        <v>9</v>
      </c>
      <c r="G463" t="s">
        <v>1069</v>
      </c>
      <c r="H463">
        <v>361</v>
      </c>
      <c r="K463" s="2">
        <f t="shared" si="14"/>
        <v>361</v>
      </c>
    </row>
    <row r="464" spans="1:11" x14ac:dyDescent="0.25">
      <c r="A464" t="str">
        <f t="shared" si="15"/>
        <v>LARBrycen Hopkins</v>
      </c>
      <c r="B464">
        <v>463</v>
      </c>
      <c r="C464" t="s">
        <v>1241</v>
      </c>
      <c r="D464" t="s">
        <v>510</v>
      </c>
      <c r="E464" t="str">
        <f>VLOOKUP(D464,'team abbr lookup'!A:B,2,FALSE)</f>
        <v>Los Angeles Rams</v>
      </c>
      <c r="F464">
        <v>9</v>
      </c>
      <c r="G464" t="s">
        <v>1099</v>
      </c>
      <c r="H464">
        <v>362</v>
      </c>
      <c r="K464" s="2">
        <f t="shared" si="14"/>
        <v>362</v>
      </c>
    </row>
    <row r="465" spans="1:11" x14ac:dyDescent="0.25">
      <c r="A465" t="str">
        <f t="shared" si="15"/>
        <v>TBRyan Griffin</v>
      </c>
      <c r="B465">
        <v>464</v>
      </c>
      <c r="C465" t="s">
        <v>122</v>
      </c>
      <c r="D465" t="s">
        <v>487</v>
      </c>
      <c r="E465" t="str">
        <f>VLOOKUP(D465,'team abbr lookup'!A:B,2,FALSE)</f>
        <v>Tampa Bay Buccaneers</v>
      </c>
      <c r="F465">
        <v>13</v>
      </c>
      <c r="G465" t="s">
        <v>1093</v>
      </c>
      <c r="H465">
        <v>363</v>
      </c>
      <c r="K465" s="2">
        <f t="shared" si="14"/>
        <v>363</v>
      </c>
    </row>
    <row r="466" spans="1:11" x14ac:dyDescent="0.25">
      <c r="A466" t="str">
        <f t="shared" si="15"/>
        <v>WASKyle Allen</v>
      </c>
      <c r="B466">
        <v>465</v>
      </c>
      <c r="C466" t="s">
        <v>23</v>
      </c>
      <c r="D466" t="s">
        <v>542</v>
      </c>
      <c r="E466" t="str">
        <f>VLOOKUP(D466,'team abbr lookup'!A:B,2,FALSE)</f>
        <v>Washington Football Team</v>
      </c>
      <c r="F466">
        <v>8</v>
      </c>
      <c r="G466" t="s">
        <v>1103</v>
      </c>
      <c r="J466">
        <v>363</v>
      </c>
      <c r="K466" s="2">
        <f t="shared" si="14"/>
        <v>363</v>
      </c>
    </row>
    <row r="467" spans="1:11" x14ac:dyDescent="0.25">
      <c r="A467" t="str">
        <f t="shared" si="15"/>
        <v>NYGColt McCoy</v>
      </c>
      <c r="B467">
        <v>466</v>
      </c>
      <c r="C467" t="s">
        <v>925</v>
      </c>
      <c r="D467" t="s">
        <v>464</v>
      </c>
      <c r="E467" t="str">
        <f>VLOOKUP(D467,'team abbr lookup'!A:B,2,FALSE)</f>
        <v>New York Giants</v>
      </c>
      <c r="F467">
        <v>11</v>
      </c>
      <c r="G467" t="s">
        <v>1118</v>
      </c>
      <c r="H467">
        <v>364</v>
      </c>
      <c r="K467" s="2">
        <f t="shared" si="14"/>
        <v>364</v>
      </c>
    </row>
    <row r="468" spans="1:11" x14ac:dyDescent="0.25">
      <c r="A468" t="str">
        <f t="shared" si="15"/>
        <v>SFDante Pettis</v>
      </c>
      <c r="B468">
        <v>467</v>
      </c>
      <c r="C468" t="s">
        <v>1285</v>
      </c>
      <c r="D468" t="s">
        <v>491</v>
      </c>
      <c r="E468" t="str">
        <f>VLOOKUP(D468,'team abbr lookup'!A:B,2,FALSE)</f>
        <v>San Francisco 49ers</v>
      </c>
      <c r="F468">
        <v>11</v>
      </c>
      <c r="G468" t="s">
        <v>1065</v>
      </c>
      <c r="J468">
        <v>364</v>
      </c>
      <c r="K468" s="2">
        <f t="shared" si="14"/>
        <v>364</v>
      </c>
    </row>
    <row r="469" spans="1:11" x14ac:dyDescent="0.25">
      <c r="A469" t="str">
        <f t="shared" si="15"/>
        <v>CHITed Ginn</v>
      </c>
      <c r="B469">
        <v>468</v>
      </c>
      <c r="C469" t="s">
        <v>84</v>
      </c>
      <c r="D469" t="s">
        <v>499</v>
      </c>
      <c r="E469" t="str">
        <f>VLOOKUP(D469,'team abbr lookup'!A:B,2,FALSE)</f>
        <v>Chicago Bears</v>
      </c>
      <c r="F469">
        <v>11</v>
      </c>
      <c r="G469" t="s">
        <v>1074</v>
      </c>
      <c r="J469">
        <v>365</v>
      </c>
      <c r="K469" s="2">
        <f t="shared" si="14"/>
        <v>365</v>
      </c>
    </row>
    <row r="470" spans="1:11" x14ac:dyDescent="0.25">
      <c r="A470" t="str">
        <f t="shared" si="15"/>
        <v>NERyan Izzo</v>
      </c>
      <c r="B470">
        <v>469</v>
      </c>
      <c r="C470" t="s">
        <v>1259</v>
      </c>
      <c r="D470" t="s">
        <v>553</v>
      </c>
      <c r="E470" t="str">
        <f>VLOOKUP(D470,'team abbr lookup'!A:B,2,FALSE)</f>
        <v>New England Patriots</v>
      </c>
      <c r="F470">
        <v>6</v>
      </c>
      <c r="G470" t="s">
        <v>1100</v>
      </c>
      <c r="H470">
        <v>365</v>
      </c>
      <c r="K470" s="2">
        <f t="shared" si="14"/>
        <v>365</v>
      </c>
    </row>
    <row r="471" spans="1:11" x14ac:dyDescent="0.25">
      <c r="A471" t="str">
        <f t="shared" si="15"/>
        <v>RB121C.J. Prosise</v>
      </c>
      <c r="B471">
        <v>470</v>
      </c>
      <c r="C471" t="s">
        <v>971</v>
      </c>
      <c r="D471" t="s">
        <v>1072</v>
      </c>
      <c r="E471" t="e">
        <f>VLOOKUP(D471,'team abbr lookup'!A:B,2,FALSE)</f>
        <v>#N/A</v>
      </c>
      <c r="F471">
        <v>366</v>
      </c>
      <c r="I471">
        <v>366</v>
      </c>
      <c r="K471" s="2">
        <f t="shared" si="14"/>
        <v>366</v>
      </c>
    </row>
    <row r="472" spans="1:11" x14ac:dyDescent="0.25">
      <c r="A472" t="str">
        <f t="shared" si="15"/>
        <v>ATLJaeden Graham</v>
      </c>
      <c r="B472">
        <v>471</v>
      </c>
      <c r="C472" t="s">
        <v>1066</v>
      </c>
      <c r="D472" t="s">
        <v>477</v>
      </c>
      <c r="E472" t="str">
        <f>VLOOKUP(D472,'team abbr lookup'!A:B,2,FALSE)</f>
        <v>Atlanta Falcons</v>
      </c>
      <c r="F472">
        <v>10</v>
      </c>
      <c r="G472" t="s">
        <v>1114</v>
      </c>
      <c r="H472">
        <v>367</v>
      </c>
      <c r="K472" s="2">
        <f t="shared" si="14"/>
        <v>367</v>
      </c>
    </row>
    <row r="473" spans="1:11" x14ac:dyDescent="0.25">
      <c r="A473" t="str">
        <f t="shared" si="15"/>
        <v>WR143Devin Smith</v>
      </c>
      <c r="B473">
        <v>472</v>
      </c>
      <c r="C473" t="s">
        <v>1227</v>
      </c>
      <c r="D473" t="s">
        <v>1077</v>
      </c>
      <c r="E473" t="e">
        <f>VLOOKUP(D473,'team abbr lookup'!A:B,2,FALSE)</f>
        <v>#N/A</v>
      </c>
      <c r="F473">
        <v>368</v>
      </c>
      <c r="I473">
        <v>368</v>
      </c>
      <c r="K473" s="2">
        <f t="shared" si="14"/>
        <v>368</v>
      </c>
    </row>
    <row r="474" spans="1:11" x14ac:dyDescent="0.25">
      <c r="A474" t="str">
        <f t="shared" si="15"/>
        <v>ARIHakeem Butler</v>
      </c>
      <c r="B474">
        <v>473</v>
      </c>
      <c r="C474" t="s">
        <v>1338</v>
      </c>
      <c r="D474" t="s">
        <v>471</v>
      </c>
      <c r="E474" t="str">
        <f>VLOOKUP(D474,'team abbr lookup'!A:B,2,FALSE)</f>
        <v>Arizona Cardinals</v>
      </c>
      <c r="F474">
        <v>8</v>
      </c>
      <c r="G474" t="s">
        <v>1078</v>
      </c>
      <c r="H474">
        <v>478</v>
      </c>
      <c r="J474">
        <v>368</v>
      </c>
      <c r="K474" s="2">
        <f t="shared" si="14"/>
        <v>423</v>
      </c>
    </row>
    <row r="475" spans="1:11" x14ac:dyDescent="0.25">
      <c r="A475" t="str">
        <f t="shared" si="15"/>
        <v>NEMatt Slater</v>
      </c>
      <c r="B475">
        <v>474</v>
      </c>
      <c r="C475" t="s">
        <v>992</v>
      </c>
      <c r="D475" t="s">
        <v>553</v>
      </c>
      <c r="E475" t="str">
        <f>VLOOKUP(D475,'team abbr lookup'!A:B,2,FALSE)</f>
        <v>New England Patriots</v>
      </c>
      <c r="F475">
        <v>6</v>
      </c>
      <c r="G475" t="s">
        <v>1082</v>
      </c>
      <c r="H475">
        <v>369</v>
      </c>
      <c r="K475" s="2">
        <f t="shared" si="14"/>
        <v>369</v>
      </c>
    </row>
    <row r="476" spans="1:11" x14ac:dyDescent="0.25">
      <c r="A476" t="str">
        <f t="shared" si="15"/>
        <v>SEADeeJay Dallas</v>
      </c>
      <c r="B476">
        <v>475</v>
      </c>
      <c r="C476" t="s">
        <v>1353</v>
      </c>
      <c r="D476" t="s">
        <v>505</v>
      </c>
      <c r="E476" t="str">
        <f>VLOOKUP(D476,'team abbr lookup'!A:B,2,FALSE)</f>
        <v>Seattle Seahawks</v>
      </c>
      <c r="F476">
        <v>6</v>
      </c>
      <c r="G476" t="s">
        <v>1080</v>
      </c>
      <c r="J476">
        <v>369</v>
      </c>
      <c r="K476" s="2">
        <f t="shared" si="14"/>
        <v>369</v>
      </c>
    </row>
    <row r="477" spans="1:11" x14ac:dyDescent="0.25">
      <c r="A477" t="str">
        <f t="shared" si="15"/>
        <v>BALTrace McSorley</v>
      </c>
      <c r="B477">
        <v>476</v>
      </c>
      <c r="C477" t="s">
        <v>1248</v>
      </c>
      <c r="D477" t="s">
        <v>488</v>
      </c>
      <c r="E477" t="str">
        <f>VLOOKUP(D477,'team abbr lookup'!A:B,2,FALSE)</f>
        <v>Baltimore Ravens</v>
      </c>
      <c r="F477">
        <v>8</v>
      </c>
      <c r="G477" t="s">
        <v>1119</v>
      </c>
      <c r="H477">
        <v>370</v>
      </c>
      <c r="K477" s="2">
        <f t="shared" si="14"/>
        <v>370</v>
      </c>
    </row>
    <row r="478" spans="1:11" x14ac:dyDescent="0.25">
      <c r="A478" t="str">
        <f t="shared" si="15"/>
        <v>QB65Josh McCown</v>
      </c>
      <c r="B478">
        <v>477</v>
      </c>
      <c r="C478" t="s">
        <v>1102</v>
      </c>
      <c r="D478" t="s">
        <v>1125</v>
      </c>
      <c r="E478" t="e">
        <f>VLOOKUP(D478,'team abbr lookup'!A:B,2,FALSE)</f>
        <v>#N/A</v>
      </c>
      <c r="F478">
        <v>372</v>
      </c>
      <c r="I478">
        <v>372</v>
      </c>
      <c r="K478" s="2">
        <f t="shared" si="14"/>
        <v>372</v>
      </c>
    </row>
    <row r="479" spans="1:11" x14ac:dyDescent="0.25">
      <c r="A479" t="str">
        <f t="shared" si="15"/>
        <v>NOAdam Trautman</v>
      </c>
      <c r="B479">
        <v>478</v>
      </c>
      <c r="C479" t="s">
        <v>1070</v>
      </c>
      <c r="D479" t="s">
        <v>466</v>
      </c>
      <c r="E479" t="str">
        <f>VLOOKUP(D479,'team abbr lookup'!A:B,2,FALSE)</f>
        <v>New Orleans Saints</v>
      </c>
      <c r="F479">
        <v>6</v>
      </c>
      <c r="G479" t="s">
        <v>1115</v>
      </c>
      <c r="H479">
        <v>401</v>
      </c>
      <c r="J479">
        <v>372</v>
      </c>
      <c r="K479" s="2">
        <f t="shared" si="14"/>
        <v>386.5</v>
      </c>
    </row>
    <row r="480" spans="1:11" x14ac:dyDescent="0.25">
      <c r="A480" t="str">
        <f t="shared" si="15"/>
        <v>LVDevontae Booker</v>
      </c>
      <c r="B480">
        <v>479</v>
      </c>
      <c r="C480" t="s">
        <v>1254</v>
      </c>
      <c r="D480" t="s">
        <v>484</v>
      </c>
      <c r="E480" t="str">
        <f>VLOOKUP(D480,'team abbr lookup'!A:B,2,FALSE)</f>
        <v>Las Vegas Raiders</v>
      </c>
      <c r="F480">
        <v>6</v>
      </c>
      <c r="G480" t="s">
        <v>1091</v>
      </c>
      <c r="H480">
        <v>373</v>
      </c>
      <c r="K480" s="2">
        <f t="shared" si="14"/>
        <v>373</v>
      </c>
    </row>
    <row r="481" spans="1:11" x14ac:dyDescent="0.25">
      <c r="A481" t="str">
        <f t="shared" si="15"/>
        <v>LARJohn Kelly</v>
      </c>
      <c r="B481">
        <v>480</v>
      </c>
      <c r="C481" t="s">
        <v>1244</v>
      </c>
      <c r="D481" t="s">
        <v>510</v>
      </c>
      <c r="E481" t="str">
        <f>VLOOKUP(D481,'team abbr lookup'!A:B,2,FALSE)</f>
        <v>Los Angeles Rams</v>
      </c>
      <c r="F481">
        <v>9</v>
      </c>
      <c r="G481" t="s">
        <v>1094</v>
      </c>
      <c r="J481">
        <v>373</v>
      </c>
      <c r="K481" s="2">
        <f t="shared" si="14"/>
        <v>373</v>
      </c>
    </row>
    <row r="482" spans="1:11" x14ac:dyDescent="0.25">
      <c r="A482" t="str">
        <f t="shared" si="15"/>
        <v>CLEAndy Janovich</v>
      </c>
      <c r="B482">
        <v>481</v>
      </c>
      <c r="C482" t="s">
        <v>1289</v>
      </c>
      <c r="D482" t="s">
        <v>473</v>
      </c>
      <c r="E482" t="str">
        <f>VLOOKUP(D482,'team abbr lookup'!A:B,2,FALSE)</f>
        <v>Cleveland Browns</v>
      </c>
      <c r="F482">
        <v>9</v>
      </c>
      <c r="G482" t="s">
        <v>1098</v>
      </c>
      <c r="H482">
        <v>374</v>
      </c>
      <c r="K482" s="2">
        <f t="shared" si="14"/>
        <v>374</v>
      </c>
    </row>
    <row r="483" spans="1:11" x14ac:dyDescent="0.25">
      <c r="A483" t="str">
        <f t="shared" si="15"/>
        <v>SFTrent Taylor</v>
      </c>
      <c r="B483">
        <v>482</v>
      </c>
      <c r="C483" t="s">
        <v>892</v>
      </c>
      <c r="D483" t="s">
        <v>491</v>
      </c>
      <c r="E483" t="str">
        <f>VLOOKUP(D483,'team abbr lookup'!A:B,2,FALSE)</f>
        <v>San Francisco 49ers</v>
      </c>
      <c r="F483">
        <v>11</v>
      </c>
      <c r="G483" t="s">
        <v>1085</v>
      </c>
      <c r="J483">
        <v>374</v>
      </c>
      <c r="K483" s="2">
        <f t="shared" si="14"/>
        <v>374</v>
      </c>
    </row>
    <row r="484" spans="1:11" x14ac:dyDescent="0.25">
      <c r="A484" t="str">
        <f t="shared" si="15"/>
        <v>TBBlaine Gabbert</v>
      </c>
      <c r="B484">
        <v>483</v>
      </c>
      <c r="C484" t="s">
        <v>1088</v>
      </c>
      <c r="D484" t="s">
        <v>487</v>
      </c>
      <c r="E484" t="str">
        <f>VLOOKUP(D484,'team abbr lookup'!A:B,2,FALSE)</f>
        <v>Tampa Bay Buccaneers</v>
      </c>
      <c r="F484">
        <v>13</v>
      </c>
      <c r="G484" t="s">
        <v>1130</v>
      </c>
      <c r="H484">
        <v>375</v>
      </c>
      <c r="K484" s="2">
        <f t="shared" si="14"/>
        <v>375</v>
      </c>
    </row>
    <row r="485" spans="1:11" x14ac:dyDescent="0.25">
      <c r="A485" t="str">
        <f t="shared" si="15"/>
        <v>DETQuintez Cephus</v>
      </c>
      <c r="B485">
        <v>484</v>
      </c>
      <c r="C485" t="s">
        <v>900</v>
      </c>
      <c r="D485" t="s">
        <v>492</v>
      </c>
      <c r="E485" t="str">
        <f>VLOOKUP(D485,'team abbr lookup'!A:B,2,FALSE)</f>
        <v>Detroit Lions</v>
      </c>
      <c r="F485">
        <v>5</v>
      </c>
      <c r="G485" t="s">
        <v>1087</v>
      </c>
      <c r="J485">
        <v>375</v>
      </c>
      <c r="K485" s="2">
        <f t="shared" si="14"/>
        <v>375</v>
      </c>
    </row>
    <row r="486" spans="1:11" x14ac:dyDescent="0.25">
      <c r="A486" t="str">
        <f t="shared" si="15"/>
        <v>NOTy Montgomery</v>
      </c>
      <c r="B486">
        <v>485</v>
      </c>
      <c r="C486" t="s">
        <v>1352</v>
      </c>
      <c r="D486" t="s">
        <v>466</v>
      </c>
      <c r="E486" t="str">
        <f>VLOOKUP(D486,'team abbr lookup'!A:B,2,FALSE)</f>
        <v>New Orleans Saints</v>
      </c>
      <c r="F486">
        <v>6</v>
      </c>
      <c r="G486" t="s">
        <v>1101</v>
      </c>
      <c r="J486">
        <v>376</v>
      </c>
      <c r="K486" s="2">
        <f t="shared" si="14"/>
        <v>376</v>
      </c>
    </row>
    <row r="487" spans="1:11" x14ac:dyDescent="0.25">
      <c r="A487" t="str">
        <f t="shared" si="15"/>
        <v>DALVentell Bryant</v>
      </c>
      <c r="B487">
        <v>486</v>
      </c>
      <c r="C487" t="s">
        <v>1110</v>
      </c>
      <c r="D487" t="s">
        <v>465</v>
      </c>
      <c r="E487" t="str">
        <f>VLOOKUP(D487,'team abbr lookup'!A:B,2,FALSE)</f>
        <v>Dallas Cowboys</v>
      </c>
      <c r="F487">
        <v>10</v>
      </c>
      <c r="G487" t="s">
        <v>1105</v>
      </c>
      <c r="H487">
        <v>376</v>
      </c>
      <c r="K487" s="2">
        <f t="shared" si="14"/>
        <v>376</v>
      </c>
    </row>
    <row r="488" spans="1:11" x14ac:dyDescent="0.25">
      <c r="A488" t="str">
        <f t="shared" si="15"/>
        <v>TE67Ed Dickson</v>
      </c>
      <c r="B488">
        <v>487</v>
      </c>
      <c r="C488" t="s">
        <v>1185</v>
      </c>
      <c r="D488" t="s">
        <v>1131</v>
      </c>
      <c r="E488" t="e">
        <f>VLOOKUP(D488,'team abbr lookup'!A:B,2,FALSE)</f>
        <v>#N/A</v>
      </c>
      <c r="F488">
        <v>377</v>
      </c>
      <c r="I488">
        <v>377</v>
      </c>
      <c r="K488" s="2">
        <f t="shared" si="14"/>
        <v>377</v>
      </c>
    </row>
    <row r="489" spans="1:11" x14ac:dyDescent="0.25">
      <c r="A489" t="str">
        <f t="shared" si="15"/>
        <v>PHICorey Clement</v>
      </c>
      <c r="B489">
        <v>488</v>
      </c>
      <c r="C489" t="s">
        <v>1351</v>
      </c>
      <c r="D489" t="s">
        <v>475</v>
      </c>
      <c r="E489" t="str">
        <f>VLOOKUP(D489,'team abbr lookup'!A:B,2,FALSE)</f>
        <v>Philadelphia Eagles</v>
      </c>
      <c r="F489">
        <v>9</v>
      </c>
      <c r="G489" t="s">
        <v>1109</v>
      </c>
      <c r="J489">
        <v>378</v>
      </c>
      <c r="K489" s="2">
        <f t="shared" si="14"/>
        <v>378</v>
      </c>
    </row>
    <row r="490" spans="1:11" x14ac:dyDescent="0.25">
      <c r="A490" t="str">
        <f t="shared" si="15"/>
        <v>PHIJohn Hightower</v>
      </c>
      <c r="B490">
        <v>489</v>
      </c>
      <c r="C490" t="s">
        <v>1073</v>
      </c>
      <c r="D490" t="s">
        <v>475</v>
      </c>
      <c r="E490" t="str">
        <f>VLOOKUP(D490,'team abbr lookup'!A:B,2,FALSE)</f>
        <v>Philadelphia Eagles</v>
      </c>
      <c r="F490">
        <v>9</v>
      </c>
      <c r="G490" t="s">
        <v>1106</v>
      </c>
      <c r="H490">
        <v>378</v>
      </c>
      <c r="K490" s="2">
        <f t="shared" si="14"/>
        <v>378</v>
      </c>
    </row>
    <row r="491" spans="1:11" x14ac:dyDescent="0.25">
      <c r="A491" t="str">
        <f t="shared" si="15"/>
        <v>K48Matt McCrane</v>
      </c>
      <c r="B491">
        <v>490</v>
      </c>
      <c r="C491" t="s">
        <v>1158</v>
      </c>
      <c r="D491" t="s">
        <v>1001</v>
      </c>
      <c r="E491" t="e">
        <f>VLOOKUP(D491,'team abbr lookup'!A:B,2,FALSE)</f>
        <v>#N/A</v>
      </c>
      <c r="F491">
        <v>379</v>
      </c>
      <c r="I491">
        <v>379</v>
      </c>
      <c r="K491" s="2">
        <f t="shared" si="14"/>
        <v>379</v>
      </c>
    </row>
    <row r="492" spans="1:11" x14ac:dyDescent="0.25">
      <c r="A492" t="str">
        <f t="shared" si="15"/>
        <v>SEALuke Willson</v>
      </c>
      <c r="B492">
        <v>491</v>
      </c>
      <c r="C492" t="s">
        <v>1314</v>
      </c>
      <c r="D492" t="s">
        <v>505</v>
      </c>
      <c r="E492" t="str">
        <f>VLOOKUP(D492,'team abbr lookup'!A:B,2,FALSE)</f>
        <v>Seattle Seahawks</v>
      </c>
      <c r="F492">
        <v>6</v>
      </c>
      <c r="G492" t="s">
        <v>1137</v>
      </c>
      <c r="H492">
        <v>380</v>
      </c>
      <c r="K492" s="2">
        <f t="shared" si="14"/>
        <v>380</v>
      </c>
    </row>
    <row r="493" spans="1:11" x14ac:dyDescent="0.25">
      <c r="A493" t="str">
        <f t="shared" si="15"/>
        <v>K49Chandler Catanzaro</v>
      </c>
      <c r="B493">
        <v>492</v>
      </c>
      <c r="C493" t="s">
        <v>1325</v>
      </c>
      <c r="D493" t="s">
        <v>1063</v>
      </c>
      <c r="E493" t="e">
        <f>VLOOKUP(D493,'team abbr lookup'!A:B,2,FALSE)</f>
        <v>#N/A</v>
      </c>
      <c r="F493">
        <v>381</v>
      </c>
      <c r="I493">
        <v>381</v>
      </c>
      <c r="K493" s="2">
        <f t="shared" si="14"/>
        <v>381</v>
      </c>
    </row>
    <row r="494" spans="1:11" x14ac:dyDescent="0.25">
      <c r="A494" t="str">
        <f t="shared" si="15"/>
        <v>K50Giorgio Tavecchio</v>
      </c>
      <c r="B494">
        <v>493</v>
      </c>
      <c r="C494" t="s">
        <v>986</v>
      </c>
      <c r="D494" t="s">
        <v>1159</v>
      </c>
      <c r="E494" t="e">
        <f>VLOOKUP(D494,'team abbr lookup'!A:B,2,FALSE)</f>
        <v>#N/A</v>
      </c>
      <c r="F494">
        <v>382</v>
      </c>
      <c r="I494">
        <v>382</v>
      </c>
      <c r="K494" s="2">
        <f t="shared" si="14"/>
        <v>382</v>
      </c>
    </row>
    <row r="495" spans="1:11" x14ac:dyDescent="0.25">
      <c r="A495" t="str">
        <f t="shared" si="15"/>
        <v>RB128Jacquizz Rodgers</v>
      </c>
      <c r="B495">
        <v>494</v>
      </c>
      <c r="C495" t="s">
        <v>1255</v>
      </c>
      <c r="D495" t="s">
        <v>1117</v>
      </c>
      <c r="E495" t="e">
        <f>VLOOKUP(D495,'team abbr lookup'!A:B,2,FALSE)</f>
        <v>#N/A</v>
      </c>
      <c r="F495">
        <v>383</v>
      </c>
      <c r="I495">
        <v>383</v>
      </c>
      <c r="K495" s="2">
        <f t="shared" si="14"/>
        <v>383</v>
      </c>
    </row>
    <row r="496" spans="1:11" x14ac:dyDescent="0.25">
      <c r="A496" t="str">
        <f t="shared" si="15"/>
        <v>RB129Jay Ajayi</v>
      </c>
      <c r="B496">
        <v>495</v>
      </c>
      <c r="C496" t="s">
        <v>1160</v>
      </c>
      <c r="D496" t="s">
        <v>1121</v>
      </c>
      <c r="E496" t="e">
        <f>VLOOKUP(D496,'team abbr lookup'!A:B,2,FALSE)</f>
        <v>#N/A</v>
      </c>
      <c r="F496">
        <v>384</v>
      </c>
      <c r="I496">
        <v>384</v>
      </c>
      <c r="K496" s="2">
        <f t="shared" si="14"/>
        <v>384</v>
      </c>
    </row>
    <row r="497" spans="1:11" x14ac:dyDescent="0.25">
      <c r="A497" t="str">
        <f t="shared" si="15"/>
        <v>CARTemarrick Hemingway</v>
      </c>
      <c r="B497">
        <v>496</v>
      </c>
      <c r="C497" t="s">
        <v>1316</v>
      </c>
      <c r="D497" t="s">
        <v>463</v>
      </c>
      <c r="E497" t="str">
        <f>VLOOKUP(D497,'team abbr lookup'!A:B,2,FALSE)</f>
        <v>Carolina Panthers</v>
      </c>
      <c r="F497">
        <v>13</v>
      </c>
      <c r="G497" t="s">
        <v>1146</v>
      </c>
      <c r="H497">
        <v>385</v>
      </c>
      <c r="K497" s="2">
        <f t="shared" si="14"/>
        <v>385</v>
      </c>
    </row>
    <row r="498" spans="1:11" x14ac:dyDescent="0.25">
      <c r="A498" t="str">
        <f t="shared" si="15"/>
        <v>BUFPatrick DiMarco</v>
      </c>
      <c r="B498">
        <v>497</v>
      </c>
      <c r="C498" t="s">
        <v>1269</v>
      </c>
      <c r="D498" t="s">
        <v>526</v>
      </c>
      <c r="E498" t="str">
        <f>VLOOKUP(D498,'team abbr lookup'!A:B,2,FALSE)</f>
        <v>Buffalo Bills</v>
      </c>
      <c r="F498">
        <v>11</v>
      </c>
      <c r="G498" t="s">
        <v>1127</v>
      </c>
      <c r="H498">
        <v>386</v>
      </c>
      <c r="K498" s="2">
        <f t="shared" si="14"/>
        <v>386</v>
      </c>
    </row>
    <row r="499" spans="1:11" x14ac:dyDescent="0.25">
      <c r="A499" t="str">
        <f t="shared" si="15"/>
        <v>CHIDemetrius Harris</v>
      </c>
      <c r="B499">
        <v>498</v>
      </c>
      <c r="C499" t="s">
        <v>1276</v>
      </c>
      <c r="D499" t="s">
        <v>499</v>
      </c>
      <c r="E499" t="str">
        <f>VLOOKUP(D499,'team abbr lookup'!A:B,2,FALSE)</f>
        <v>Chicago Bears</v>
      </c>
      <c r="F499">
        <v>11</v>
      </c>
      <c r="G499" t="s">
        <v>1156</v>
      </c>
      <c r="H499">
        <v>387</v>
      </c>
      <c r="K499" s="2">
        <f t="shared" si="14"/>
        <v>387</v>
      </c>
    </row>
    <row r="500" spans="1:11" x14ac:dyDescent="0.25">
      <c r="A500" t="str">
        <f t="shared" si="15"/>
        <v>PHIDeontay Burnett</v>
      </c>
      <c r="B500">
        <v>499</v>
      </c>
      <c r="C500" t="s">
        <v>1208</v>
      </c>
      <c r="D500" t="s">
        <v>475</v>
      </c>
      <c r="E500" t="str">
        <f>VLOOKUP(D500,'team abbr lookup'!A:B,2,FALSE)</f>
        <v>Philadelphia Eagles</v>
      </c>
      <c r="F500">
        <v>9</v>
      </c>
      <c r="G500" t="s">
        <v>1108</v>
      </c>
      <c r="H500">
        <v>388</v>
      </c>
      <c r="K500" s="2">
        <f t="shared" si="14"/>
        <v>388</v>
      </c>
    </row>
    <row r="501" spans="1:11" x14ac:dyDescent="0.25">
      <c r="A501" t="str">
        <f t="shared" si="15"/>
        <v>PITDevlin Hodges</v>
      </c>
      <c r="B501">
        <v>500</v>
      </c>
      <c r="C501" t="s">
        <v>1124</v>
      </c>
      <c r="D501" t="s">
        <v>502</v>
      </c>
      <c r="E501" t="str">
        <f>VLOOKUP(D501,'team abbr lookup'!A:B,2,FALSE)</f>
        <v>Pittsburgh Steelers</v>
      </c>
      <c r="F501">
        <v>8</v>
      </c>
      <c r="G501" t="s">
        <v>1149</v>
      </c>
      <c r="H501">
        <v>389</v>
      </c>
      <c r="K501" s="2">
        <f t="shared" si="14"/>
        <v>389</v>
      </c>
    </row>
    <row r="502" spans="1:11" x14ac:dyDescent="0.25">
      <c r="A502" t="str">
        <f t="shared" si="15"/>
        <v>LACK.J. Hill</v>
      </c>
      <c r="B502">
        <v>501</v>
      </c>
      <c r="C502" t="s">
        <v>1122</v>
      </c>
      <c r="D502" t="s">
        <v>481</v>
      </c>
      <c r="E502" t="str">
        <f>VLOOKUP(D502,'team abbr lookup'!A:B,2,FALSE)</f>
        <v>Los Angeles Chargers</v>
      </c>
      <c r="F502">
        <v>10</v>
      </c>
      <c r="G502" t="s">
        <v>1111</v>
      </c>
      <c r="H502">
        <v>390</v>
      </c>
      <c r="K502" s="2">
        <f t="shared" si="14"/>
        <v>390</v>
      </c>
    </row>
    <row r="503" spans="1:11" x14ac:dyDescent="0.25">
      <c r="A503" t="str">
        <f t="shared" si="15"/>
        <v>DT1Dalton Keene</v>
      </c>
      <c r="B503">
        <v>502</v>
      </c>
      <c r="C503" t="s">
        <v>1138</v>
      </c>
      <c r="D503" t="s">
        <v>1139</v>
      </c>
      <c r="E503" t="e">
        <f>VLOOKUP(D503,'team abbr lookup'!A:B,2,FALSE)</f>
        <v>#N/A</v>
      </c>
      <c r="F503">
        <v>391</v>
      </c>
      <c r="I503">
        <v>391</v>
      </c>
      <c r="K503" s="2">
        <f t="shared" si="14"/>
        <v>391</v>
      </c>
    </row>
    <row r="504" spans="1:11" x14ac:dyDescent="0.25">
      <c r="A504" t="str">
        <f t="shared" si="15"/>
        <v>RB131Doug Martin</v>
      </c>
      <c r="B504">
        <v>503</v>
      </c>
      <c r="C504" t="s">
        <v>1033</v>
      </c>
      <c r="D504" t="s">
        <v>1135</v>
      </c>
      <c r="E504" t="e">
        <f>VLOOKUP(D504,'team abbr lookup'!A:B,2,FALSE)</f>
        <v>#N/A</v>
      </c>
      <c r="F504">
        <v>392</v>
      </c>
      <c r="I504">
        <v>392</v>
      </c>
      <c r="K504" s="2">
        <f t="shared" si="14"/>
        <v>392</v>
      </c>
    </row>
    <row r="505" spans="1:11" x14ac:dyDescent="0.25">
      <c r="A505" t="str">
        <f t="shared" si="15"/>
        <v>PHIQuez Watkins</v>
      </c>
      <c r="B505">
        <v>504</v>
      </c>
      <c r="C505" t="s">
        <v>1282</v>
      </c>
      <c r="D505" t="s">
        <v>475</v>
      </c>
      <c r="E505" t="str">
        <f>VLOOKUP(D505,'team abbr lookup'!A:B,2,FALSE)</f>
        <v>Philadelphia Eagles</v>
      </c>
      <c r="F505">
        <v>9</v>
      </c>
      <c r="G505" t="s">
        <v>1113</v>
      </c>
      <c r="H505">
        <v>393</v>
      </c>
      <c r="K505" s="2">
        <f t="shared" si="14"/>
        <v>393</v>
      </c>
    </row>
    <row r="506" spans="1:11" x14ac:dyDescent="0.25">
      <c r="A506" t="str">
        <f t="shared" si="15"/>
        <v>SEAGeno Smith</v>
      </c>
      <c r="B506">
        <v>505</v>
      </c>
      <c r="C506" t="s">
        <v>1150</v>
      </c>
      <c r="D506" t="s">
        <v>505</v>
      </c>
      <c r="E506" t="str">
        <f>VLOOKUP(D506,'team abbr lookup'!A:B,2,FALSE)</f>
        <v>Seattle Seahawks</v>
      </c>
      <c r="F506">
        <v>6</v>
      </c>
      <c r="G506" t="s">
        <v>1151</v>
      </c>
      <c r="H506">
        <v>394</v>
      </c>
      <c r="K506" s="2">
        <f t="shared" si="14"/>
        <v>394</v>
      </c>
    </row>
    <row r="507" spans="1:11" x14ac:dyDescent="0.25">
      <c r="A507" t="str">
        <f t="shared" si="15"/>
        <v>RB132Isaiah Crowell</v>
      </c>
      <c r="B507">
        <v>506</v>
      </c>
      <c r="C507" t="s">
        <v>1174</v>
      </c>
      <c r="D507" t="s">
        <v>1143</v>
      </c>
      <c r="E507" t="e">
        <f>VLOOKUP(D507,'team abbr lookup'!A:B,2,FALSE)</f>
        <v>#N/A</v>
      </c>
      <c r="F507">
        <v>395</v>
      </c>
      <c r="I507">
        <v>395</v>
      </c>
      <c r="K507" s="2">
        <f t="shared" si="14"/>
        <v>395</v>
      </c>
    </row>
    <row r="508" spans="1:11" x14ac:dyDescent="0.25">
      <c r="A508" t="str">
        <f t="shared" si="15"/>
        <v>DALDarius Anderson</v>
      </c>
      <c r="B508">
        <v>507</v>
      </c>
      <c r="C508" t="s">
        <v>1312</v>
      </c>
      <c r="D508" t="s">
        <v>465</v>
      </c>
      <c r="E508" t="str">
        <f>VLOOKUP(D508,'team abbr lookup'!A:B,2,FALSE)</f>
        <v>Dallas Cowboys</v>
      </c>
      <c r="F508">
        <v>10</v>
      </c>
      <c r="G508" t="s">
        <v>1161</v>
      </c>
      <c r="H508">
        <v>396</v>
      </c>
      <c r="K508" s="2">
        <f t="shared" si="14"/>
        <v>396</v>
      </c>
    </row>
    <row r="509" spans="1:11" x14ac:dyDescent="0.25">
      <c r="A509" t="str">
        <f t="shared" si="15"/>
        <v>MIAMalcolm Perry</v>
      </c>
      <c r="B509">
        <v>508</v>
      </c>
      <c r="C509" t="s">
        <v>1064</v>
      </c>
      <c r="D509" t="s">
        <v>534</v>
      </c>
      <c r="E509" t="str">
        <f>VLOOKUP(D509,'team abbr lookup'!A:B,2,FALSE)</f>
        <v>Miami Dolphins</v>
      </c>
      <c r="F509">
        <v>11</v>
      </c>
      <c r="G509" t="s">
        <v>1120</v>
      </c>
      <c r="H509">
        <v>397</v>
      </c>
      <c r="K509" s="2">
        <f t="shared" si="14"/>
        <v>397</v>
      </c>
    </row>
    <row r="510" spans="1:11" x14ac:dyDescent="0.25">
      <c r="A510" t="str">
        <f t="shared" si="15"/>
        <v>NEBrian Hoyer</v>
      </c>
      <c r="B510">
        <v>509</v>
      </c>
      <c r="C510" t="s">
        <v>1262</v>
      </c>
      <c r="D510" t="s">
        <v>553</v>
      </c>
      <c r="E510" t="str">
        <f>VLOOKUP(D510,'team abbr lookup'!A:B,2,FALSE)</f>
        <v>New England Patriots</v>
      </c>
      <c r="F510">
        <v>6</v>
      </c>
      <c r="G510" t="s">
        <v>1164</v>
      </c>
      <c r="H510">
        <v>398</v>
      </c>
      <c r="K510" s="2">
        <f t="shared" si="14"/>
        <v>398</v>
      </c>
    </row>
    <row r="511" spans="1:11" x14ac:dyDescent="0.25">
      <c r="A511" t="str">
        <f t="shared" si="15"/>
        <v>RB134Robert Kelley</v>
      </c>
      <c r="B511">
        <v>510</v>
      </c>
      <c r="C511" t="s">
        <v>1243</v>
      </c>
      <c r="D511" t="s">
        <v>1162</v>
      </c>
      <c r="E511" t="e">
        <f>VLOOKUP(D511,'team abbr lookup'!A:B,2,FALSE)</f>
        <v>#N/A</v>
      </c>
      <c r="F511">
        <v>399</v>
      </c>
      <c r="I511">
        <v>399</v>
      </c>
      <c r="K511" s="2">
        <f t="shared" si="14"/>
        <v>399</v>
      </c>
    </row>
    <row r="512" spans="1:11" x14ac:dyDescent="0.25">
      <c r="A512" t="str">
        <f t="shared" si="15"/>
        <v>LVZay Jones</v>
      </c>
      <c r="B512">
        <v>511</v>
      </c>
      <c r="C512" t="s">
        <v>1319</v>
      </c>
      <c r="D512" t="s">
        <v>484</v>
      </c>
      <c r="E512" t="str">
        <f>VLOOKUP(D512,'team abbr lookup'!A:B,2,FALSE)</f>
        <v>Las Vegas Raiders</v>
      </c>
      <c r="F512">
        <v>6</v>
      </c>
      <c r="G512" t="s">
        <v>1123</v>
      </c>
      <c r="H512">
        <v>400</v>
      </c>
      <c r="K512" s="2">
        <f t="shared" si="14"/>
        <v>400</v>
      </c>
    </row>
    <row r="513" spans="1:11" x14ac:dyDescent="0.25">
      <c r="A513" t="str">
        <f t="shared" si="15"/>
        <v>DT2Anthony Johnson</v>
      </c>
      <c r="B513">
        <v>512</v>
      </c>
      <c r="C513" t="s">
        <v>1345</v>
      </c>
      <c r="D513" t="s">
        <v>1300</v>
      </c>
      <c r="E513" t="e">
        <f>VLOOKUP(D513,'team abbr lookup'!A:B,2,FALSE)</f>
        <v>#N/A</v>
      </c>
      <c r="F513">
        <v>402</v>
      </c>
      <c r="I513">
        <v>402</v>
      </c>
      <c r="K513" s="2">
        <f t="shared" si="14"/>
        <v>402</v>
      </c>
    </row>
    <row r="514" spans="1:11" x14ac:dyDescent="0.25">
      <c r="A514" t="str">
        <f t="shared" si="15"/>
        <v>CARPhillip Walker</v>
      </c>
      <c r="B514">
        <v>513</v>
      </c>
      <c r="C514" t="s">
        <v>1336</v>
      </c>
      <c r="D514" t="s">
        <v>463</v>
      </c>
      <c r="E514" t="str">
        <f>VLOOKUP(D514,'team abbr lookup'!A:B,2,FALSE)</f>
        <v>Carolina Panthers</v>
      </c>
      <c r="F514">
        <v>13</v>
      </c>
      <c r="G514" t="s">
        <v>1188</v>
      </c>
      <c r="H514">
        <v>403</v>
      </c>
      <c r="K514" s="2">
        <f t="shared" ref="K514:K577" si="16">AVERAGE(H514:J514)</f>
        <v>403</v>
      </c>
    </row>
    <row r="515" spans="1:11" x14ac:dyDescent="0.25">
      <c r="A515" t="str">
        <f t="shared" ref="A515:A578" si="17">_xlfn.CONCAT(D515,C515)</f>
        <v>NYGCooper Rush</v>
      </c>
      <c r="B515">
        <v>514</v>
      </c>
      <c r="C515" t="s">
        <v>1308</v>
      </c>
      <c r="D515" t="s">
        <v>464</v>
      </c>
      <c r="E515" t="str">
        <f>VLOOKUP(D515,'team abbr lookup'!A:B,2,FALSE)</f>
        <v>New York Giants</v>
      </c>
      <c r="F515">
        <v>11</v>
      </c>
      <c r="G515" t="s">
        <v>1191</v>
      </c>
      <c r="H515">
        <v>404</v>
      </c>
      <c r="K515" s="2">
        <f t="shared" si="16"/>
        <v>404</v>
      </c>
    </row>
    <row r="516" spans="1:11" x14ac:dyDescent="0.25">
      <c r="A516" t="str">
        <f t="shared" si="17"/>
        <v>NYJRyan Griffin</v>
      </c>
      <c r="B516">
        <v>515</v>
      </c>
      <c r="C516" t="s">
        <v>122</v>
      </c>
      <c r="D516" t="s">
        <v>508</v>
      </c>
      <c r="E516" t="str">
        <f>VLOOKUP(D516,'team abbr lookup'!A:B,2,FALSE)</f>
        <v>New York Jets</v>
      </c>
      <c r="F516">
        <v>11</v>
      </c>
      <c r="G516" t="s">
        <v>1166</v>
      </c>
      <c r="H516">
        <v>405</v>
      </c>
      <c r="K516" s="2">
        <f t="shared" si="16"/>
        <v>405</v>
      </c>
    </row>
    <row r="517" spans="1:11" x14ac:dyDescent="0.25">
      <c r="A517" t="str">
        <f t="shared" si="17"/>
        <v>K51Caleb Sturgis</v>
      </c>
      <c r="B517">
        <v>516</v>
      </c>
      <c r="C517" t="s">
        <v>960</v>
      </c>
      <c r="D517" t="s">
        <v>1326</v>
      </c>
      <c r="E517" t="e">
        <f>VLOOKUP(D517,'team abbr lookup'!A:B,2,FALSE)</f>
        <v>#N/A</v>
      </c>
      <c r="F517">
        <v>406</v>
      </c>
      <c r="I517">
        <v>406</v>
      </c>
      <c r="K517" s="2">
        <f t="shared" si="16"/>
        <v>406</v>
      </c>
    </row>
    <row r="518" spans="1:11" x14ac:dyDescent="0.25">
      <c r="A518" t="str">
        <f t="shared" si="17"/>
        <v>SFC.J. Beathard</v>
      </c>
      <c r="B518">
        <v>517</v>
      </c>
      <c r="C518" t="s">
        <v>1280</v>
      </c>
      <c r="D518" t="s">
        <v>491</v>
      </c>
      <c r="E518" t="str">
        <f>VLOOKUP(D518,'team abbr lookup'!A:B,2,FALSE)</f>
        <v>San Francisco 49ers</v>
      </c>
      <c r="F518">
        <v>11</v>
      </c>
      <c r="G518" t="s">
        <v>1245</v>
      </c>
      <c r="H518">
        <v>407</v>
      </c>
      <c r="K518" s="2">
        <f t="shared" si="16"/>
        <v>407</v>
      </c>
    </row>
    <row r="519" spans="1:11" x14ac:dyDescent="0.25">
      <c r="A519" t="str">
        <f t="shared" si="17"/>
        <v>DENDaeSean Hamilton</v>
      </c>
      <c r="B519">
        <v>518</v>
      </c>
      <c r="C519" t="s">
        <v>1056</v>
      </c>
      <c r="D519" t="s">
        <v>516</v>
      </c>
      <c r="E519" t="str">
        <f>VLOOKUP(D519,'team abbr lookup'!A:B,2,FALSE)</f>
        <v>Denver Broncos</v>
      </c>
      <c r="F519">
        <v>8</v>
      </c>
      <c r="G519" t="s">
        <v>1133</v>
      </c>
      <c r="H519">
        <v>408</v>
      </c>
      <c r="K519" s="2">
        <f t="shared" si="16"/>
        <v>408</v>
      </c>
    </row>
    <row r="520" spans="1:11" x14ac:dyDescent="0.25">
      <c r="A520" t="str">
        <f t="shared" si="17"/>
        <v>PITWendell Smallwood</v>
      </c>
      <c r="B520">
        <v>519</v>
      </c>
      <c r="C520" t="s">
        <v>1271</v>
      </c>
      <c r="D520" t="s">
        <v>502</v>
      </c>
      <c r="E520" t="str">
        <f>VLOOKUP(D520,'team abbr lookup'!A:B,2,FALSE)</f>
        <v>Pittsburgh Steelers</v>
      </c>
      <c r="F520">
        <v>8</v>
      </c>
      <c r="G520" t="s">
        <v>1169</v>
      </c>
      <c r="H520">
        <v>409</v>
      </c>
      <c r="K520" s="2">
        <f t="shared" si="16"/>
        <v>409</v>
      </c>
    </row>
    <row r="521" spans="1:11" x14ac:dyDescent="0.25">
      <c r="A521" t="str">
        <f t="shared" si="17"/>
        <v>CLERashard Higgins</v>
      </c>
      <c r="B521">
        <v>520</v>
      </c>
      <c r="C521" t="s">
        <v>279</v>
      </c>
      <c r="D521" t="s">
        <v>473</v>
      </c>
      <c r="E521" t="str">
        <f>VLOOKUP(D521,'team abbr lookup'!A:B,2,FALSE)</f>
        <v>Cleveland Browns</v>
      </c>
      <c r="F521">
        <v>9</v>
      </c>
      <c r="G521" t="s">
        <v>1136</v>
      </c>
      <c r="H521">
        <v>411</v>
      </c>
      <c r="K521" s="2">
        <f t="shared" si="16"/>
        <v>411</v>
      </c>
    </row>
    <row r="522" spans="1:11" x14ac:dyDescent="0.25">
      <c r="A522" t="str">
        <f t="shared" si="17"/>
        <v>BUFIsaiah McKenzie</v>
      </c>
      <c r="B522">
        <v>521</v>
      </c>
      <c r="C522" t="s">
        <v>1104</v>
      </c>
      <c r="D522" t="s">
        <v>526</v>
      </c>
      <c r="E522" t="str">
        <f>VLOOKUP(D522,'team abbr lookup'!A:B,2,FALSE)</f>
        <v>Buffalo Bills</v>
      </c>
      <c r="F522">
        <v>11</v>
      </c>
      <c r="G522" t="s">
        <v>1141</v>
      </c>
      <c r="H522">
        <v>412</v>
      </c>
      <c r="K522" s="2">
        <f t="shared" si="16"/>
        <v>412</v>
      </c>
    </row>
    <row r="523" spans="1:11" x14ac:dyDescent="0.25">
      <c r="A523" t="str">
        <f t="shared" si="17"/>
        <v>BUFTaiwan Jones</v>
      </c>
      <c r="B523">
        <v>522</v>
      </c>
      <c r="C523" t="s">
        <v>1234</v>
      </c>
      <c r="D523" t="s">
        <v>526</v>
      </c>
      <c r="E523" t="str">
        <f>VLOOKUP(D523,'team abbr lookup'!A:B,2,FALSE)</f>
        <v>Buffalo Bills</v>
      </c>
      <c r="F523">
        <v>11</v>
      </c>
      <c r="G523" t="s">
        <v>1171</v>
      </c>
      <c r="H523">
        <v>413</v>
      </c>
      <c r="K523" s="2">
        <f t="shared" si="16"/>
        <v>413</v>
      </c>
    </row>
    <row r="524" spans="1:11" x14ac:dyDescent="0.25">
      <c r="A524" t="str">
        <f t="shared" si="17"/>
        <v>KCMatt Moore</v>
      </c>
      <c r="B524">
        <v>523</v>
      </c>
      <c r="C524" t="s">
        <v>1317</v>
      </c>
      <c r="D524" t="s">
        <v>472</v>
      </c>
      <c r="E524" t="str">
        <f>VLOOKUP(D524,'team abbr lookup'!A:B,2,FALSE)</f>
        <v>Kansas City Chiefs</v>
      </c>
      <c r="F524">
        <v>10</v>
      </c>
      <c r="G524" t="s">
        <v>1249</v>
      </c>
      <c r="H524">
        <v>414</v>
      </c>
      <c r="K524" s="2">
        <f t="shared" si="16"/>
        <v>414</v>
      </c>
    </row>
    <row r="525" spans="1:11" x14ac:dyDescent="0.25">
      <c r="A525" t="str">
        <f t="shared" si="17"/>
        <v>WR158Chad Williams</v>
      </c>
      <c r="B525">
        <v>524</v>
      </c>
      <c r="C525" t="s">
        <v>1147</v>
      </c>
      <c r="D525" t="s">
        <v>1145</v>
      </c>
      <c r="E525" t="e">
        <f>VLOOKUP(D525,'team abbr lookup'!A:B,2,FALSE)</f>
        <v>#N/A</v>
      </c>
      <c r="F525">
        <v>415</v>
      </c>
      <c r="I525">
        <v>415</v>
      </c>
      <c r="K525" s="2">
        <f t="shared" si="16"/>
        <v>415</v>
      </c>
    </row>
    <row r="526" spans="1:11" x14ac:dyDescent="0.25">
      <c r="A526" t="str">
        <f t="shared" si="17"/>
        <v>WR159Michael Crabtree</v>
      </c>
      <c r="B526">
        <v>525</v>
      </c>
      <c r="C526" t="s">
        <v>1002</v>
      </c>
      <c r="D526" t="s">
        <v>1148</v>
      </c>
      <c r="E526" t="e">
        <f>VLOOKUP(D526,'team abbr lookup'!A:B,2,FALSE)</f>
        <v>#N/A</v>
      </c>
      <c r="F526">
        <v>416</v>
      </c>
      <c r="I526">
        <v>416</v>
      </c>
      <c r="K526" s="2">
        <f t="shared" si="16"/>
        <v>416</v>
      </c>
    </row>
    <row r="527" spans="1:11" x14ac:dyDescent="0.25">
      <c r="A527" t="str">
        <f t="shared" si="17"/>
        <v>BUFTyler Kroft</v>
      </c>
      <c r="B527">
        <v>526</v>
      </c>
      <c r="C527" t="s">
        <v>1010</v>
      </c>
      <c r="D527" t="s">
        <v>526</v>
      </c>
      <c r="E527" t="str">
        <f>VLOOKUP(D527,'team abbr lookup'!A:B,2,FALSE)</f>
        <v>Buffalo Bills</v>
      </c>
      <c r="F527">
        <v>11</v>
      </c>
      <c r="G527" t="s">
        <v>1167</v>
      </c>
      <c r="H527">
        <v>417</v>
      </c>
      <c r="K527" s="2">
        <f t="shared" si="16"/>
        <v>417</v>
      </c>
    </row>
    <row r="528" spans="1:11" x14ac:dyDescent="0.25">
      <c r="A528" t="str">
        <f t="shared" si="17"/>
        <v>NYGElijhaa Penny</v>
      </c>
      <c r="B528">
        <v>527</v>
      </c>
      <c r="C528" t="s">
        <v>1079</v>
      </c>
      <c r="D528" t="s">
        <v>464</v>
      </c>
      <c r="E528" t="str">
        <f>VLOOKUP(D528,'team abbr lookup'!A:B,2,FALSE)</f>
        <v>New York Giants</v>
      </c>
      <c r="F528">
        <v>11</v>
      </c>
      <c r="G528" t="s">
        <v>1172</v>
      </c>
      <c r="H528">
        <v>418</v>
      </c>
      <c r="K528" s="2">
        <f t="shared" si="16"/>
        <v>418</v>
      </c>
    </row>
    <row r="529" spans="1:11" x14ac:dyDescent="0.25">
      <c r="A529" t="str">
        <f t="shared" si="17"/>
        <v>NOMichael Burton</v>
      </c>
      <c r="B529">
        <v>528</v>
      </c>
      <c r="C529" t="s">
        <v>1320</v>
      </c>
      <c r="D529" t="s">
        <v>466</v>
      </c>
      <c r="E529" t="str">
        <f>VLOOKUP(D529,'team abbr lookup'!A:B,2,FALSE)</f>
        <v>New Orleans Saints</v>
      </c>
      <c r="F529">
        <v>6</v>
      </c>
      <c r="G529" t="s">
        <v>1175</v>
      </c>
      <c r="H529">
        <v>419</v>
      </c>
      <c r="K529" s="2">
        <f t="shared" si="16"/>
        <v>419</v>
      </c>
    </row>
    <row r="530" spans="1:11" x14ac:dyDescent="0.25">
      <c r="A530" t="str">
        <f t="shared" si="17"/>
        <v>NYGGarrett Dickerson</v>
      </c>
      <c r="B530">
        <v>529</v>
      </c>
      <c r="C530" t="s">
        <v>1301</v>
      </c>
      <c r="D530" t="s">
        <v>464</v>
      </c>
      <c r="E530" t="str">
        <f>VLOOKUP(D530,'team abbr lookup'!A:B,2,FALSE)</f>
        <v>New York Giants</v>
      </c>
      <c r="F530">
        <v>11</v>
      </c>
      <c r="G530" t="s">
        <v>1184</v>
      </c>
      <c r="H530">
        <v>420</v>
      </c>
      <c r="K530" s="2">
        <f t="shared" si="16"/>
        <v>420</v>
      </c>
    </row>
    <row r="531" spans="1:11" x14ac:dyDescent="0.25">
      <c r="A531" t="str">
        <f t="shared" si="17"/>
        <v>QB74Josh Johnson</v>
      </c>
      <c r="B531">
        <v>530</v>
      </c>
      <c r="C531" t="s">
        <v>939</v>
      </c>
      <c r="D531" t="s">
        <v>1251</v>
      </c>
      <c r="E531" t="e">
        <f>VLOOKUP(D531,'team abbr lookup'!A:B,2,FALSE)</f>
        <v>#N/A</v>
      </c>
      <c r="F531">
        <v>421</v>
      </c>
      <c r="I531">
        <v>421</v>
      </c>
      <c r="K531" s="2">
        <f t="shared" si="16"/>
        <v>421</v>
      </c>
    </row>
    <row r="532" spans="1:11" x14ac:dyDescent="0.25">
      <c r="A532" t="str">
        <f t="shared" si="17"/>
        <v>LACEaston Stick</v>
      </c>
      <c r="B532">
        <v>531</v>
      </c>
      <c r="C532" t="s">
        <v>1304</v>
      </c>
      <c r="D532" t="s">
        <v>481</v>
      </c>
      <c r="E532" t="str">
        <f>VLOOKUP(D532,'team abbr lookup'!A:B,2,FALSE)</f>
        <v>Los Angeles Chargers</v>
      </c>
      <c r="F532">
        <v>10</v>
      </c>
      <c r="G532" t="s">
        <v>1253</v>
      </c>
      <c r="H532">
        <v>423</v>
      </c>
      <c r="K532" s="2">
        <f t="shared" si="16"/>
        <v>423</v>
      </c>
    </row>
    <row r="533" spans="1:11" x14ac:dyDescent="0.25">
      <c r="A533" t="str">
        <f t="shared" si="17"/>
        <v>RB139Roosevelt Nix</v>
      </c>
      <c r="B533">
        <v>532</v>
      </c>
      <c r="C533" t="s">
        <v>1349</v>
      </c>
      <c r="D533" t="s">
        <v>1181</v>
      </c>
      <c r="E533" t="e">
        <f>VLOOKUP(D533,'team abbr lookup'!A:B,2,FALSE)</f>
        <v>#N/A</v>
      </c>
      <c r="F533">
        <v>424</v>
      </c>
      <c r="I533">
        <v>424</v>
      </c>
      <c r="K533" s="2">
        <f t="shared" si="16"/>
        <v>424</v>
      </c>
    </row>
    <row r="534" spans="1:11" x14ac:dyDescent="0.25">
      <c r="A534" t="str">
        <f t="shared" si="17"/>
        <v>MINAmeer Abdullah</v>
      </c>
      <c r="B534">
        <v>533</v>
      </c>
      <c r="C534" t="s">
        <v>1247</v>
      </c>
      <c r="D534" t="s">
        <v>467</v>
      </c>
      <c r="E534" t="str">
        <f>VLOOKUP(D534,'team abbr lookup'!A:B,2,FALSE)</f>
        <v>Minnesota Vikings</v>
      </c>
      <c r="F534">
        <v>7</v>
      </c>
      <c r="G534" t="s">
        <v>1183</v>
      </c>
      <c r="H534">
        <v>425</v>
      </c>
      <c r="K534" s="2">
        <f t="shared" si="16"/>
        <v>425</v>
      </c>
    </row>
    <row r="535" spans="1:11" x14ac:dyDescent="0.25">
      <c r="A535" t="str">
        <f t="shared" si="17"/>
        <v>QB76DeShone Kizer</v>
      </c>
      <c r="B535">
        <v>534</v>
      </c>
      <c r="C535" t="s">
        <v>1323</v>
      </c>
      <c r="D535" t="s">
        <v>1256</v>
      </c>
      <c r="E535" t="e">
        <f>VLOOKUP(D535,'team abbr lookup'!A:B,2,FALSE)</f>
        <v>#N/A</v>
      </c>
      <c r="F535">
        <v>426</v>
      </c>
      <c r="I535">
        <v>426</v>
      </c>
      <c r="K535" s="2">
        <f t="shared" si="16"/>
        <v>426</v>
      </c>
    </row>
    <row r="536" spans="1:11" x14ac:dyDescent="0.25">
      <c r="A536" t="str">
        <f t="shared" si="17"/>
        <v>RB141Ricky Ortiz</v>
      </c>
      <c r="B536">
        <v>535</v>
      </c>
      <c r="C536" t="s">
        <v>1116</v>
      </c>
      <c r="D536" t="s">
        <v>1189</v>
      </c>
      <c r="E536" t="e">
        <f>VLOOKUP(D536,'team abbr lookup'!A:B,2,FALSE)</f>
        <v>#N/A</v>
      </c>
      <c r="F536">
        <v>427</v>
      </c>
      <c r="I536">
        <v>427</v>
      </c>
      <c r="K536" s="2">
        <f t="shared" si="16"/>
        <v>427</v>
      </c>
    </row>
    <row r="537" spans="1:11" x14ac:dyDescent="0.25">
      <c r="A537" t="str">
        <f t="shared" si="17"/>
        <v>MINTyler Conklin</v>
      </c>
      <c r="B537">
        <v>536</v>
      </c>
      <c r="C537" t="s">
        <v>1275</v>
      </c>
      <c r="D537" t="s">
        <v>467</v>
      </c>
      <c r="E537" t="str">
        <f>VLOOKUP(D537,'team abbr lookup'!A:B,2,FALSE)</f>
        <v>Minnesota Vikings</v>
      </c>
      <c r="F537">
        <v>7</v>
      </c>
      <c r="G537" t="s">
        <v>1186</v>
      </c>
      <c r="H537">
        <v>428</v>
      </c>
      <c r="K537" s="2">
        <f t="shared" si="16"/>
        <v>428</v>
      </c>
    </row>
    <row r="538" spans="1:11" x14ac:dyDescent="0.25">
      <c r="A538" t="str">
        <f t="shared" si="17"/>
        <v>MIADurham Smythe</v>
      </c>
      <c r="B538">
        <v>537</v>
      </c>
      <c r="C538" t="s">
        <v>1294</v>
      </c>
      <c r="D538" t="s">
        <v>534</v>
      </c>
      <c r="E538" t="str">
        <f>VLOOKUP(D538,'team abbr lookup'!A:B,2,FALSE)</f>
        <v>Miami Dolphins</v>
      </c>
      <c r="F538">
        <v>11</v>
      </c>
      <c r="G538" t="s">
        <v>1192</v>
      </c>
      <c r="H538">
        <v>429</v>
      </c>
      <c r="K538" s="2">
        <f t="shared" si="16"/>
        <v>429</v>
      </c>
    </row>
    <row r="539" spans="1:11" x14ac:dyDescent="0.25">
      <c r="A539" t="str">
        <f t="shared" si="17"/>
        <v>PITPaxton Lynch</v>
      </c>
      <c r="B539">
        <v>538</v>
      </c>
      <c r="C539" t="s">
        <v>1348</v>
      </c>
      <c r="D539" t="s">
        <v>502</v>
      </c>
      <c r="E539" t="str">
        <f>VLOOKUP(D539,'team abbr lookup'!A:B,2,FALSE)</f>
        <v>Pittsburgh Steelers</v>
      </c>
      <c r="F539">
        <v>8</v>
      </c>
      <c r="G539" t="s">
        <v>1257</v>
      </c>
      <c r="H539">
        <v>430</v>
      </c>
      <c r="K539" s="2">
        <f t="shared" si="16"/>
        <v>430</v>
      </c>
    </row>
    <row r="540" spans="1:11" x14ac:dyDescent="0.25">
      <c r="A540" t="str">
        <f t="shared" si="17"/>
        <v>CHIDarnell Mooney</v>
      </c>
      <c r="B540">
        <v>539</v>
      </c>
      <c r="C540" t="s">
        <v>962</v>
      </c>
      <c r="D540" t="s">
        <v>499</v>
      </c>
      <c r="E540" t="str">
        <f>VLOOKUP(D540,'team abbr lookup'!A:B,2,FALSE)</f>
        <v>Chicago Bears</v>
      </c>
      <c r="F540">
        <v>11</v>
      </c>
      <c r="G540" t="s">
        <v>1152</v>
      </c>
      <c r="H540">
        <v>431</v>
      </c>
      <c r="K540" s="2">
        <f t="shared" si="16"/>
        <v>431</v>
      </c>
    </row>
    <row r="541" spans="1:11" x14ac:dyDescent="0.25">
      <c r="A541" t="str">
        <f t="shared" si="17"/>
        <v>ATLMatt Schaub</v>
      </c>
      <c r="B541">
        <v>540</v>
      </c>
      <c r="C541" t="s">
        <v>1287</v>
      </c>
      <c r="D541" t="s">
        <v>477</v>
      </c>
      <c r="E541" t="str">
        <f>VLOOKUP(D541,'team abbr lookup'!A:B,2,FALSE)</f>
        <v>Atlanta Falcons</v>
      </c>
      <c r="F541">
        <v>10</v>
      </c>
      <c r="G541" t="s">
        <v>1258</v>
      </c>
      <c r="H541">
        <v>432</v>
      </c>
      <c r="K541" s="2">
        <f t="shared" si="16"/>
        <v>432</v>
      </c>
    </row>
    <row r="542" spans="1:11" x14ac:dyDescent="0.25">
      <c r="A542" t="str">
        <f t="shared" si="17"/>
        <v>WR161Brandon LaFell</v>
      </c>
      <c r="B542">
        <v>541</v>
      </c>
      <c r="C542" t="s">
        <v>982</v>
      </c>
      <c r="D542" t="s">
        <v>1154</v>
      </c>
      <c r="E542" t="e">
        <f>VLOOKUP(D542,'team abbr lookup'!A:B,2,FALSE)</f>
        <v>#N/A</v>
      </c>
      <c r="F542">
        <v>433</v>
      </c>
      <c r="I542">
        <v>433</v>
      </c>
      <c r="K542" s="2">
        <f t="shared" si="16"/>
        <v>433</v>
      </c>
    </row>
    <row r="543" spans="1:11" x14ac:dyDescent="0.25">
      <c r="A543" t="str">
        <f t="shared" si="17"/>
        <v>QB79Brandon Weeden</v>
      </c>
      <c r="B543">
        <v>542</v>
      </c>
      <c r="C543" t="s">
        <v>1187</v>
      </c>
      <c r="D543" t="s">
        <v>1263</v>
      </c>
      <c r="E543" t="e">
        <f>VLOOKUP(D543,'team abbr lookup'!A:B,2,FALSE)</f>
        <v>#N/A</v>
      </c>
      <c r="F543">
        <v>434</v>
      </c>
      <c r="I543">
        <v>434</v>
      </c>
      <c r="K543" s="2">
        <f t="shared" si="16"/>
        <v>434</v>
      </c>
    </row>
    <row r="544" spans="1:11" x14ac:dyDescent="0.25">
      <c r="A544" t="str">
        <f t="shared" si="17"/>
        <v>DETDavid Blough</v>
      </c>
      <c r="B544">
        <v>543</v>
      </c>
      <c r="C544" t="s">
        <v>1306</v>
      </c>
      <c r="D544" t="s">
        <v>492</v>
      </c>
      <c r="E544" t="str">
        <f>VLOOKUP(D544,'team abbr lookup'!A:B,2,FALSE)</f>
        <v>Detroit Lions</v>
      </c>
      <c r="F544">
        <v>5</v>
      </c>
      <c r="G544" t="s">
        <v>1265</v>
      </c>
      <c r="H544">
        <v>435</v>
      </c>
      <c r="K544" s="2">
        <f t="shared" si="16"/>
        <v>435</v>
      </c>
    </row>
    <row r="545" spans="1:11" x14ac:dyDescent="0.25">
      <c r="A545" t="str">
        <f t="shared" si="17"/>
        <v>DENNick Vannett</v>
      </c>
      <c r="B545">
        <v>544</v>
      </c>
      <c r="C545" t="s">
        <v>1060</v>
      </c>
      <c r="D545" t="s">
        <v>516</v>
      </c>
      <c r="E545" t="str">
        <f>VLOOKUP(D545,'team abbr lookup'!A:B,2,FALSE)</f>
        <v>Denver Broncos</v>
      </c>
      <c r="F545">
        <v>8</v>
      </c>
      <c r="G545" t="s">
        <v>1194</v>
      </c>
      <c r="H545">
        <v>436</v>
      </c>
      <c r="K545" s="2">
        <f t="shared" si="16"/>
        <v>436</v>
      </c>
    </row>
    <row r="546" spans="1:11" x14ac:dyDescent="0.25">
      <c r="A546" t="str">
        <f t="shared" si="17"/>
        <v>PITZach Gentry</v>
      </c>
      <c r="B546">
        <v>545</v>
      </c>
      <c r="C546" t="s">
        <v>1293</v>
      </c>
      <c r="D546" t="s">
        <v>502</v>
      </c>
      <c r="E546" t="str">
        <f>VLOOKUP(D546,'team abbr lookup'!A:B,2,FALSE)</f>
        <v>Pittsburgh Steelers</v>
      </c>
      <c r="F546">
        <v>8</v>
      </c>
      <c r="G546" t="s">
        <v>1195</v>
      </c>
      <c r="H546">
        <v>438</v>
      </c>
      <c r="K546" s="2">
        <f t="shared" si="16"/>
        <v>438</v>
      </c>
    </row>
    <row r="547" spans="1:11" x14ac:dyDescent="0.25">
      <c r="A547" t="str">
        <f t="shared" si="17"/>
        <v>SEATravis Homer</v>
      </c>
      <c r="B547">
        <v>546</v>
      </c>
      <c r="C547" t="s">
        <v>1278</v>
      </c>
      <c r="D547" t="s">
        <v>505</v>
      </c>
      <c r="E547" t="str">
        <f>VLOOKUP(D547,'team abbr lookup'!A:B,2,FALSE)</f>
        <v>Seattle Seahawks</v>
      </c>
      <c r="F547">
        <v>6</v>
      </c>
      <c r="G547" t="s">
        <v>1199</v>
      </c>
      <c r="H547">
        <v>439</v>
      </c>
      <c r="K547" s="2">
        <f t="shared" si="16"/>
        <v>439</v>
      </c>
    </row>
    <row r="548" spans="1:11" x14ac:dyDescent="0.25">
      <c r="A548" t="str">
        <f t="shared" si="17"/>
        <v>CARPharoh Cooper</v>
      </c>
      <c r="B548">
        <v>547</v>
      </c>
      <c r="C548" t="s">
        <v>977</v>
      </c>
      <c r="D548" t="s">
        <v>463</v>
      </c>
      <c r="E548" t="str">
        <f>VLOOKUP(D548,'team abbr lookup'!A:B,2,FALSE)</f>
        <v>Carolina Panthers</v>
      </c>
      <c r="F548">
        <v>13</v>
      </c>
      <c r="G548" t="s">
        <v>1157</v>
      </c>
      <c r="H548">
        <v>440</v>
      </c>
      <c r="K548" s="2">
        <f t="shared" si="16"/>
        <v>440</v>
      </c>
    </row>
    <row r="549" spans="1:11" x14ac:dyDescent="0.25">
      <c r="A549" t="str">
        <f t="shared" si="17"/>
        <v>LVTheo Riddick</v>
      </c>
      <c r="B549">
        <v>548</v>
      </c>
      <c r="C549" t="s">
        <v>1266</v>
      </c>
      <c r="D549" t="s">
        <v>484</v>
      </c>
      <c r="E549" t="str">
        <f>VLOOKUP(D549,'team abbr lookup'!A:B,2,FALSE)</f>
        <v>Las Vegas Raiders</v>
      </c>
      <c r="F549">
        <v>6</v>
      </c>
      <c r="G549" t="s">
        <v>1200</v>
      </c>
      <c r="H549">
        <v>441</v>
      </c>
      <c r="K549" s="2">
        <f t="shared" si="16"/>
        <v>441</v>
      </c>
    </row>
    <row r="550" spans="1:11" x14ac:dyDescent="0.25">
      <c r="A550" t="str">
        <f t="shared" si="17"/>
        <v>WR163Aldrick Robinson</v>
      </c>
      <c r="B550">
        <v>549</v>
      </c>
      <c r="C550" t="s">
        <v>1268</v>
      </c>
      <c r="D550" t="s">
        <v>1163</v>
      </c>
      <c r="E550" t="e">
        <f>VLOOKUP(D550,'team abbr lookup'!A:B,2,FALSE)</f>
        <v>#N/A</v>
      </c>
      <c r="F550">
        <v>442</v>
      </c>
      <c r="I550">
        <v>442</v>
      </c>
      <c r="K550" s="2">
        <f t="shared" si="16"/>
        <v>442</v>
      </c>
    </row>
    <row r="551" spans="1:11" x14ac:dyDescent="0.25">
      <c r="A551" t="str">
        <f t="shared" si="17"/>
        <v>WASRichard Rodgers</v>
      </c>
      <c r="B551">
        <v>550</v>
      </c>
      <c r="C551" t="s">
        <v>1310</v>
      </c>
      <c r="D551" t="s">
        <v>542</v>
      </c>
      <c r="E551" t="str">
        <f>VLOOKUP(D551,'team abbr lookup'!A:B,2,FALSE)</f>
        <v>Washington Football Team</v>
      </c>
      <c r="F551">
        <v>8</v>
      </c>
      <c r="G551" t="s">
        <v>1203</v>
      </c>
      <c r="H551">
        <v>443</v>
      </c>
      <c r="K551" s="2">
        <f t="shared" si="16"/>
        <v>443</v>
      </c>
    </row>
    <row r="552" spans="1:11" x14ac:dyDescent="0.25">
      <c r="A552" t="str">
        <f t="shared" si="17"/>
        <v>GBTim Boyle</v>
      </c>
      <c r="B552">
        <v>551</v>
      </c>
      <c r="C552" t="s">
        <v>1346</v>
      </c>
      <c r="D552" t="s">
        <v>470</v>
      </c>
      <c r="E552" t="str">
        <f>VLOOKUP(D552,'team abbr lookup'!A:B,2,FALSE)</f>
        <v>Green Bay Packers</v>
      </c>
      <c r="F552">
        <v>5</v>
      </c>
      <c r="G552" t="s">
        <v>1272</v>
      </c>
      <c r="H552">
        <v>444</v>
      </c>
      <c r="K552" s="2">
        <f t="shared" si="16"/>
        <v>444</v>
      </c>
    </row>
    <row r="553" spans="1:11" x14ac:dyDescent="0.25">
      <c r="A553" t="str">
        <f t="shared" si="17"/>
        <v>DALBen DiNucci</v>
      </c>
      <c r="B553">
        <v>552</v>
      </c>
      <c r="C553" t="s">
        <v>1252</v>
      </c>
      <c r="D553" t="s">
        <v>465</v>
      </c>
      <c r="E553" t="str">
        <f>VLOOKUP(D553,'team abbr lookup'!A:B,2,FALSE)</f>
        <v>Dallas Cowboys</v>
      </c>
      <c r="F553">
        <v>10</v>
      </c>
      <c r="G553" t="s">
        <v>1279</v>
      </c>
      <c r="H553">
        <v>445</v>
      </c>
      <c r="K553" s="2">
        <f t="shared" si="16"/>
        <v>445</v>
      </c>
    </row>
    <row r="554" spans="1:11" x14ac:dyDescent="0.25">
      <c r="A554" t="str">
        <f t="shared" si="17"/>
        <v>LVMarcell Ateman</v>
      </c>
      <c r="B554">
        <v>553</v>
      </c>
      <c r="C554" t="s">
        <v>1153</v>
      </c>
      <c r="D554" t="s">
        <v>484</v>
      </c>
      <c r="E554" t="str">
        <f>VLOOKUP(D554,'team abbr lookup'!A:B,2,FALSE)</f>
        <v>Las Vegas Raiders</v>
      </c>
      <c r="F554">
        <v>6</v>
      </c>
      <c r="G554" t="s">
        <v>1165</v>
      </c>
      <c r="H554">
        <v>446</v>
      </c>
      <c r="K554" s="2">
        <f t="shared" si="16"/>
        <v>446</v>
      </c>
    </row>
    <row r="555" spans="1:11" x14ac:dyDescent="0.25">
      <c r="A555" t="str">
        <f t="shared" si="17"/>
        <v>GBTyler Ervin</v>
      </c>
      <c r="B555">
        <v>554</v>
      </c>
      <c r="C555" t="s">
        <v>1332</v>
      </c>
      <c r="D555" t="s">
        <v>470</v>
      </c>
      <c r="E555" t="str">
        <f>VLOOKUP(D555,'team abbr lookup'!A:B,2,FALSE)</f>
        <v>Green Bay Packers</v>
      </c>
      <c r="F555">
        <v>5</v>
      </c>
      <c r="G555" t="s">
        <v>1202</v>
      </c>
      <c r="H555">
        <v>447</v>
      </c>
      <c r="K555" s="2">
        <f t="shared" si="16"/>
        <v>447</v>
      </c>
    </row>
    <row r="556" spans="1:11" x14ac:dyDescent="0.25">
      <c r="A556" t="str">
        <f t="shared" si="17"/>
        <v>MINChad Beebe</v>
      </c>
      <c r="B556">
        <v>555</v>
      </c>
      <c r="C556" t="s">
        <v>1246</v>
      </c>
      <c r="D556" t="s">
        <v>467</v>
      </c>
      <c r="E556" t="str">
        <f>VLOOKUP(D556,'team abbr lookup'!A:B,2,FALSE)</f>
        <v>Minnesota Vikings</v>
      </c>
      <c r="F556">
        <v>7</v>
      </c>
      <c r="G556" t="s">
        <v>1173</v>
      </c>
      <c r="H556">
        <v>448</v>
      </c>
      <c r="K556" s="2">
        <f t="shared" si="16"/>
        <v>448</v>
      </c>
    </row>
    <row r="557" spans="1:11" x14ac:dyDescent="0.25">
      <c r="A557" t="str">
        <f t="shared" si="17"/>
        <v>MINSean Mannion</v>
      </c>
      <c r="B557">
        <v>556</v>
      </c>
      <c r="C557" t="s">
        <v>1327</v>
      </c>
      <c r="D557" t="s">
        <v>467</v>
      </c>
      <c r="E557" t="str">
        <f>VLOOKUP(D557,'team abbr lookup'!A:B,2,FALSE)</f>
        <v>Minnesota Vikings</v>
      </c>
      <c r="F557">
        <v>7</v>
      </c>
      <c r="G557" t="s">
        <v>1281</v>
      </c>
      <c r="H557">
        <v>449</v>
      </c>
      <c r="K557" s="2">
        <f t="shared" si="16"/>
        <v>449</v>
      </c>
    </row>
    <row r="558" spans="1:11" x14ac:dyDescent="0.25">
      <c r="A558" t="str">
        <f t="shared" si="17"/>
        <v>WR166Damion Willis</v>
      </c>
      <c r="B558">
        <v>557</v>
      </c>
      <c r="C558" t="s">
        <v>1273</v>
      </c>
      <c r="D558" t="s">
        <v>1176</v>
      </c>
      <c r="E558" t="e">
        <f>VLOOKUP(D558,'team abbr lookup'!A:B,2,FALSE)</f>
        <v>#N/A</v>
      </c>
      <c r="F558">
        <v>450</v>
      </c>
      <c r="I558">
        <v>450</v>
      </c>
      <c r="K558" s="2">
        <f t="shared" si="16"/>
        <v>450</v>
      </c>
    </row>
    <row r="559" spans="1:11" x14ac:dyDescent="0.25">
      <c r="A559" t="str">
        <f t="shared" si="17"/>
        <v>HOUDeAndre Carter</v>
      </c>
      <c r="B559">
        <v>558</v>
      </c>
      <c r="C559" t="s">
        <v>1330</v>
      </c>
      <c r="D559" t="s">
        <v>513</v>
      </c>
      <c r="E559" t="str">
        <f>VLOOKUP(D559,'team abbr lookup'!A:B,2,FALSE)</f>
        <v>Houston Texans</v>
      </c>
      <c r="F559">
        <v>8</v>
      </c>
      <c r="G559" t="s">
        <v>1177</v>
      </c>
      <c r="H559">
        <v>451</v>
      </c>
      <c r="K559" s="2">
        <f t="shared" si="16"/>
        <v>451</v>
      </c>
    </row>
    <row r="560" spans="1:11" x14ac:dyDescent="0.25">
      <c r="A560" t="str">
        <f t="shared" si="17"/>
        <v>PHIElijah Holyfield</v>
      </c>
      <c r="B560">
        <v>559</v>
      </c>
      <c r="C560" t="s">
        <v>1260</v>
      </c>
      <c r="D560" t="s">
        <v>475</v>
      </c>
      <c r="E560" t="str">
        <f>VLOOKUP(D560,'team abbr lookup'!A:B,2,FALSE)</f>
        <v>Philadelphia Eagles</v>
      </c>
      <c r="F560">
        <v>9</v>
      </c>
      <c r="G560" t="s">
        <v>1206</v>
      </c>
      <c r="H560">
        <v>452</v>
      </c>
      <c r="K560" s="2">
        <f t="shared" si="16"/>
        <v>452</v>
      </c>
    </row>
    <row r="561" spans="1:11" x14ac:dyDescent="0.25">
      <c r="A561" t="str">
        <f t="shared" si="17"/>
        <v>TENKhari Blasingame</v>
      </c>
      <c r="B561">
        <v>560</v>
      </c>
      <c r="C561" t="s">
        <v>1328</v>
      </c>
      <c r="D561" t="s">
        <v>468</v>
      </c>
      <c r="E561" t="str">
        <f>VLOOKUP(D561,'team abbr lookup'!A:B,2,FALSE)</f>
        <v>Tennessee Titans</v>
      </c>
      <c r="F561">
        <v>7</v>
      </c>
      <c r="G561" t="s">
        <v>1211</v>
      </c>
      <c r="H561">
        <v>453</v>
      </c>
      <c r="K561" s="2">
        <f t="shared" si="16"/>
        <v>453</v>
      </c>
    </row>
    <row r="562" spans="1:11" x14ac:dyDescent="0.25">
      <c r="A562" t="str">
        <f t="shared" si="17"/>
        <v>RB147Matthew Dayes</v>
      </c>
      <c r="B562">
        <v>561</v>
      </c>
      <c r="C562" t="s">
        <v>1039</v>
      </c>
      <c r="D562" t="s">
        <v>1214</v>
      </c>
      <c r="E562" t="e">
        <f>VLOOKUP(D562,'team abbr lookup'!A:B,2,FALSE)</f>
        <v>#N/A</v>
      </c>
      <c r="F562">
        <v>454</v>
      </c>
      <c r="I562">
        <v>454</v>
      </c>
      <c r="K562" s="2">
        <f t="shared" si="16"/>
        <v>454</v>
      </c>
    </row>
    <row r="563" spans="1:11" x14ac:dyDescent="0.25">
      <c r="A563" t="str">
        <f t="shared" si="17"/>
        <v>BALDeAndrew White</v>
      </c>
      <c r="B563">
        <v>562</v>
      </c>
      <c r="C563" t="s">
        <v>1264</v>
      </c>
      <c r="D563" t="s">
        <v>488</v>
      </c>
      <c r="E563" t="str">
        <f>VLOOKUP(D563,'team abbr lookup'!A:B,2,FALSE)</f>
        <v>Baltimore Ravens</v>
      </c>
      <c r="F563">
        <v>8</v>
      </c>
      <c r="G563" t="s">
        <v>1178</v>
      </c>
      <c r="H563">
        <v>455</v>
      </c>
      <c r="K563" s="2">
        <f t="shared" si="16"/>
        <v>455</v>
      </c>
    </row>
    <row r="564" spans="1:11" x14ac:dyDescent="0.25">
      <c r="A564" t="str">
        <f t="shared" si="17"/>
        <v>TENTrevor Siemian</v>
      </c>
      <c r="B564">
        <v>563</v>
      </c>
      <c r="C564" t="s">
        <v>1322</v>
      </c>
      <c r="D564" t="s">
        <v>468</v>
      </c>
      <c r="E564" t="str">
        <f>VLOOKUP(D564,'team abbr lookup'!A:B,2,FALSE)</f>
        <v>Tennessee Titans</v>
      </c>
      <c r="F564">
        <v>7</v>
      </c>
      <c r="G564" t="s">
        <v>1283</v>
      </c>
      <c r="H564">
        <v>456</v>
      </c>
      <c r="K564" s="2">
        <f t="shared" si="16"/>
        <v>456</v>
      </c>
    </row>
    <row r="565" spans="1:11" x14ac:dyDescent="0.25">
      <c r="A565" t="str">
        <f t="shared" si="17"/>
        <v>CLEKhadarel Hodge</v>
      </c>
      <c r="B565">
        <v>564</v>
      </c>
      <c r="C565" t="s">
        <v>1196</v>
      </c>
      <c r="D565" t="s">
        <v>473</v>
      </c>
      <c r="E565" t="str">
        <f>VLOOKUP(D565,'team abbr lookup'!A:B,2,FALSE)</f>
        <v>Cleveland Browns</v>
      </c>
      <c r="F565">
        <v>9</v>
      </c>
      <c r="G565" t="s">
        <v>1179</v>
      </c>
      <c r="H565">
        <v>458</v>
      </c>
      <c r="K565" s="2">
        <f t="shared" si="16"/>
        <v>458</v>
      </c>
    </row>
    <row r="566" spans="1:11" x14ac:dyDescent="0.25">
      <c r="A566" t="str">
        <f t="shared" si="17"/>
        <v>NYJChris Hogan</v>
      </c>
      <c r="B566">
        <v>565</v>
      </c>
      <c r="C566" t="s">
        <v>998</v>
      </c>
      <c r="D566" t="s">
        <v>508</v>
      </c>
      <c r="E566" t="str">
        <f>VLOOKUP(D566,'team abbr lookup'!A:B,2,FALSE)</f>
        <v>New York Jets</v>
      </c>
      <c r="F566">
        <v>11</v>
      </c>
      <c r="G566" t="s">
        <v>1180</v>
      </c>
      <c r="H566">
        <v>459</v>
      </c>
      <c r="K566" s="2">
        <f t="shared" si="16"/>
        <v>459</v>
      </c>
    </row>
    <row r="567" spans="1:11" x14ac:dyDescent="0.25">
      <c r="A567" t="str">
        <f t="shared" si="17"/>
        <v>MIAJosh Rosen</v>
      </c>
      <c r="B567">
        <v>566</v>
      </c>
      <c r="C567" t="s">
        <v>1318</v>
      </c>
      <c r="D567" t="s">
        <v>534</v>
      </c>
      <c r="E567" t="str">
        <f>VLOOKUP(D567,'team abbr lookup'!A:B,2,FALSE)</f>
        <v>Miami Dolphins</v>
      </c>
      <c r="F567">
        <v>11</v>
      </c>
      <c r="G567" t="s">
        <v>1284</v>
      </c>
      <c r="H567">
        <v>460</v>
      </c>
      <c r="K567" s="2">
        <f t="shared" si="16"/>
        <v>460</v>
      </c>
    </row>
    <row r="568" spans="1:11" x14ac:dyDescent="0.25">
      <c r="A568" t="str">
        <f t="shared" si="17"/>
        <v>KCGehrig Dieter</v>
      </c>
      <c r="B568">
        <v>567</v>
      </c>
      <c r="C568" t="s">
        <v>1337</v>
      </c>
      <c r="D568" t="s">
        <v>472</v>
      </c>
      <c r="E568" t="str">
        <f>VLOOKUP(D568,'team abbr lookup'!A:B,2,FALSE)</f>
        <v>Kansas City Chiefs</v>
      </c>
      <c r="F568">
        <v>10</v>
      </c>
      <c r="G568" t="s">
        <v>1193</v>
      </c>
      <c r="H568">
        <v>461</v>
      </c>
      <c r="K568" s="2">
        <f t="shared" si="16"/>
        <v>461</v>
      </c>
    </row>
    <row r="569" spans="1:11" x14ac:dyDescent="0.25">
      <c r="A569" t="str">
        <f t="shared" si="17"/>
        <v>RB148Zach Line</v>
      </c>
      <c r="B569">
        <v>568</v>
      </c>
      <c r="C569" t="s">
        <v>1097</v>
      </c>
      <c r="D569" t="s">
        <v>1219</v>
      </c>
      <c r="E569" t="e">
        <f>VLOOKUP(D569,'team abbr lookup'!A:B,2,FALSE)</f>
        <v>#N/A</v>
      </c>
      <c r="F569">
        <v>463</v>
      </c>
      <c r="I569">
        <v>463</v>
      </c>
      <c r="K569" s="2">
        <f t="shared" si="16"/>
        <v>463</v>
      </c>
    </row>
    <row r="570" spans="1:11" x14ac:dyDescent="0.25">
      <c r="A570" t="str">
        <f t="shared" si="17"/>
        <v>MIAGary Jennings Jr.</v>
      </c>
      <c r="B570">
        <v>569</v>
      </c>
      <c r="C570" t="s">
        <v>1286</v>
      </c>
      <c r="D570" t="s">
        <v>534</v>
      </c>
      <c r="E570" t="str">
        <f>VLOOKUP(D570,'team abbr lookup'!A:B,2,FALSE)</f>
        <v>Miami Dolphins</v>
      </c>
      <c r="F570">
        <v>11</v>
      </c>
      <c r="G570" t="s">
        <v>1197</v>
      </c>
      <c r="H570">
        <v>464</v>
      </c>
      <c r="K570" s="2">
        <f t="shared" si="16"/>
        <v>464</v>
      </c>
    </row>
    <row r="571" spans="1:11" x14ac:dyDescent="0.25">
      <c r="A571" t="str">
        <f t="shared" si="17"/>
        <v>WR173Jaydon Mickens</v>
      </c>
      <c r="B571">
        <v>570</v>
      </c>
      <c r="C571" t="s">
        <v>1107</v>
      </c>
      <c r="D571" t="s">
        <v>1201</v>
      </c>
      <c r="E571" t="e">
        <f>VLOOKUP(D571,'team abbr lookup'!A:B,2,FALSE)</f>
        <v>#N/A</v>
      </c>
      <c r="F571">
        <v>465</v>
      </c>
      <c r="I571">
        <v>465</v>
      </c>
      <c r="K571" s="2">
        <f t="shared" si="16"/>
        <v>465</v>
      </c>
    </row>
    <row r="572" spans="1:11" x14ac:dyDescent="0.25">
      <c r="A572" t="str">
        <f t="shared" si="17"/>
        <v>RB149Alfred Morris</v>
      </c>
      <c r="B572">
        <v>571</v>
      </c>
      <c r="C572" t="s">
        <v>1218</v>
      </c>
      <c r="D572" t="s">
        <v>1221</v>
      </c>
      <c r="E572" t="e">
        <f>VLOOKUP(D572,'team abbr lookup'!A:B,2,FALSE)</f>
        <v>#N/A</v>
      </c>
      <c r="F572">
        <v>467</v>
      </c>
      <c r="I572">
        <v>467</v>
      </c>
      <c r="K572" s="2">
        <f t="shared" si="16"/>
        <v>467</v>
      </c>
    </row>
    <row r="573" spans="1:11" x14ac:dyDescent="0.25">
      <c r="A573" t="str">
        <f t="shared" si="17"/>
        <v>RB150Tommy Bohanon</v>
      </c>
      <c r="B573">
        <v>572</v>
      </c>
      <c r="C573" t="s">
        <v>1090</v>
      </c>
      <c r="D573" t="s">
        <v>1222</v>
      </c>
      <c r="E573" t="e">
        <f>VLOOKUP(D573,'team abbr lookup'!A:B,2,FALSE)</f>
        <v>#N/A</v>
      </c>
      <c r="F573">
        <v>468</v>
      </c>
      <c r="I573">
        <v>468</v>
      </c>
      <c r="K573" s="2">
        <f t="shared" si="16"/>
        <v>468</v>
      </c>
    </row>
    <row r="574" spans="1:11" x14ac:dyDescent="0.25">
      <c r="A574" t="str">
        <f t="shared" si="17"/>
        <v>SEANick Bellore</v>
      </c>
      <c r="B574">
        <v>573</v>
      </c>
      <c r="C574" t="s">
        <v>1339</v>
      </c>
      <c r="D574" t="s">
        <v>505</v>
      </c>
      <c r="E574" t="str">
        <f>VLOOKUP(D574,'team abbr lookup'!A:B,2,FALSE)</f>
        <v>Seattle Seahawks</v>
      </c>
      <c r="F574">
        <v>6</v>
      </c>
      <c r="G574" t="s">
        <v>1129</v>
      </c>
      <c r="H574">
        <v>469</v>
      </c>
      <c r="K574" s="2">
        <f t="shared" si="16"/>
        <v>469</v>
      </c>
    </row>
    <row r="575" spans="1:11" x14ac:dyDescent="0.25">
      <c r="A575" t="str">
        <f t="shared" si="17"/>
        <v>MINCJ Ham</v>
      </c>
      <c r="B575">
        <v>574</v>
      </c>
      <c r="C575" t="s">
        <v>1008</v>
      </c>
      <c r="D575" t="s">
        <v>467</v>
      </c>
      <c r="E575" t="str">
        <f>VLOOKUP(D575,'team abbr lookup'!A:B,2,FALSE)</f>
        <v>Minnesota Vikings</v>
      </c>
      <c r="F575">
        <v>7</v>
      </c>
      <c r="G575" t="s">
        <v>1224</v>
      </c>
      <c r="H575">
        <v>470</v>
      </c>
      <c r="K575" s="2">
        <f t="shared" si="16"/>
        <v>470</v>
      </c>
    </row>
    <row r="576" spans="1:11" x14ac:dyDescent="0.25">
      <c r="A576" t="str">
        <f t="shared" si="17"/>
        <v>MINNate Stanley</v>
      </c>
      <c r="B576">
        <v>575</v>
      </c>
      <c r="C576" t="s">
        <v>1307</v>
      </c>
      <c r="D576" t="s">
        <v>467</v>
      </c>
      <c r="E576" t="str">
        <f>VLOOKUP(D576,'team abbr lookup'!A:B,2,FALSE)</f>
        <v>Minnesota Vikings</v>
      </c>
      <c r="F576">
        <v>7</v>
      </c>
      <c r="G576" t="s">
        <v>1288</v>
      </c>
      <c r="H576">
        <v>471</v>
      </c>
      <c r="K576" s="2">
        <f t="shared" si="16"/>
        <v>471</v>
      </c>
    </row>
    <row r="577" spans="1:11" x14ac:dyDescent="0.25">
      <c r="A577" t="str">
        <f t="shared" si="17"/>
        <v>DETIsaac Nauta</v>
      </c>
      <c r="B577">
        <v>576</v>
      </c>
      <c r="C577" t="s">
        <v>1333</v>
      </c>
      <c r="D577" t="s">
        <v>492</v>
      </c>
      <c r="E577" t="str">
        <f>VLOOKUP(D577,'team abbr lookup'!A:B,2,FALSE)</f>
        <v>Detroit Lions</v>
      </c>
      <c r="F577">
        <v>5</v>
      </c>
      <c r="G577" t="s">
        <v>1204</v>
      </c>
      <c r="H577">
        <v>472</v>
      </c>
      <c r="K577" s="2">
        <f t="shared" si="16"/>
        <v>472</v>
      </c>
    </row>
    <row r="578" spans="1:11" x14ac:dyDescent="0.25">
      <c r="A578" t="str">
        <f t="shared" si="17"/>
        <v>GBDarrius Shepherd</v>
      </c>
      <c r="B578">
        <v>577</v>
      </c>
      <c r="C578" t="s">
        <v>1277</v>
      </c>
      <c r="D578" t="s">
        <v>470</v>
      </c>
      <c r="E578" t="str">
        <f>VLOOKUP(D578,'team abbr lookup'!A:B,2,FALSE)</f>
        <v>Green Bay Packers</v>
      </c>
      <c r="F578">
        <v>5</v>
      </c>
      <c r="G578" t="s">
        <v>1207</v>
      </c>
      <c r="H578">
        <v>473</v>
      </c>
      <c r="K578" s="2">
        <f t="shared" ref="K578:K602" si="18">AVERAGE(H578:J578)</f>
        <v>473</v>
      </c>
    </row>
    <row r="579" spans="1:11" x14ac:dyDescent="0.25">
      <c r="A579" t="str">
        <f t="shared" ref="A579:A642" si="19">_xlfn.CONCAT(D579,C579)</f>
        <v>CLEDamion Ratley</v>
      </c>
      <c r="B579">
        <v>578</v>
      </c>
      <c r="C579" t="s">
        <v>1342</v>
      </c>
      <c r="D579" t="s">
        <v>473</v>
      </c>
      <c r="E579" t="str">
        <f>VLOOKUP(D579,'team abbr lookup'!A:B,2,FALSE)</f>
        <v>Cleveland Browns</v>
      </c>
      <c r="F579">
        <v>9</v>
      </c>
      <c r="G579" t="s">
        <v>1209</v>
      </c>
      <c r="H579">
        <v>475</v>
      </c>
      <c r="K579" s="2">
        <f t="shared" si="18"/>
        <v>475</v>
      </c>
    </row>
    <row r="580" spans="1:11" x14ac:dyDescent="0.25">
      <c r="A580" t="str">
        <f t="shared" si="19"/>
        <v>NYGLevine Toilolo</v>
      </c>
      <c r="B580">
        <v>579</v>
      </c>
      <c r="C580" t="s">
        <v>1315</v>
      </c>
      <c r="D580" t="s">
        <v>464</v>
      </c>
      <c r="E580" t="str">
        <f>VLOOKUP(D580,'team abbr lookup'!A:B,2,FALSE)</f>
        <v>New York Giants</v>
      </c>
      <c r="F580">
        <v>11</v>
      </c>
      <c r="G580" t="s">
        <v>1205</v>
      </c>
      <c r="H580">
        <v>476</v>
      </c>
      <c r="K580" s="2">
        <f t="shared" si="18"/>
        <v>476</v>
      </c>
    </row>
    <row r="581" spans="1:11" x14ac:dyDescent="0.25">
      <c r="A581" t="str">
        <f t="shared" si="19"/>
        <v>SEAJohn Ursua</v>
      </c>
      <c r="B581">
        <v>580</v>
      </c>
      <c r="C581" t="s">
        <v>1313</v>
      </c>
      <c r="D581" t="s">
        <v>505</v>
      </c>
      <c r="E581" t="str">
        <f>VLOOKUP(D581,'team abbr lookup'!A:B,2,FALSE)</f>
        <v>Seattle Seahawks</v>
      </c>
      <c r="F581">
        <v>6</v>
      </c>
      <c r="G581" t="s">
        <v>1210</v>
      </c>
      <c r="H581">
        <v>477</v>
      </c>
      <c r="K581" s="2">
        <f t="shared" si="18"/>
        <v>477</v>
      </c>
    </row>
    <row r="582" spans="1:11" x14ac:dyDescent="0.25">
      <c r="A582" t="str">
        <f t="shared" si="19"/>
        <v>RB152Marcus Murphy</v>
      </c>
      <c r="B582">
        <v>581</v>
      </c>
      <c r="C582" t="s">
        <v>1213</v>
      </c>
      <c r="D582" t="s">
        <v>1225</v>
      </c>
      <c r="E582" t="e">
        <f>VLOOKUP(D582,'team abbr lookup'!A:B,2,FALSE)</f>
        <v>#N/A</v>
      </c>
      <c r="F582">
        <v>479</v>
      </c>
      <c r="I582">
        <v>479</v>
      </c>
      <c r="K582" s="2">
        <f t="shared" si="18"/>
        <v>479</v>
      </c>
    </row>
    <row r="583" spans="1:11" x14ac:dyDescent="0.25">
      <c r="A583" t="str">
        <f t="shared" si="19"/>
        <v>RB153De'Lance Turner</v>
      </c>
      <c r="B583">
        <v>582</v>
      </c>
      <c r="C583" t="s">
        <v>1220</v>
      </c>
      <c r="D583" t="s">
        <v>1226</v>
      </c>
      <c r="E583" t="e">
        <f>VLOOKUP(D583,'team abbr lookup'!A:B,2,FALSE)</f>
        <v>#N/A</v>
      </c>
      <c r="F583">
        <v>480</v>
      </c>
      <c r="I583">
        <v>480</v>
      </c>
      <c r="K583" s="2">
        <f t="shared" si="18"/>
        <v>480</v>
      </c>
    </row>
    <row r="584" spans="1:11" x14ac:dyDescent="0.25">
      <c r="A584" t="str">
        <f t="shared" si="19"/>
        <v>JACCollin Johnson</v>
      </c>
      <c r="B584">
        <v>583</v>
      </c>
      <c r="C584" t="s">
        <v>1024</v>
      </c>
      <c r="D584" t="s">
        <v>495</v>
      </c>
      <c r="E584" t="str">
        <f>VLOOKUP(D584,'team abbr lookup'!A:B,2,FALSE)</f>
        <v>Jacksonville Jaguars</v>
      </c>
      <c r="F584">
        <v>7</v>
      </c>
      <c r="G584" t="s">
        <v>1212</v>
      </c>
      <c r="H584">
        <v>481</v>
      </c>
      <c r="K584" s="2">
        <f t="shared" si="18"/>
        <v>481</v>
      </c>
    </row>
    <row r="585" spans="1:11" x14ac:dyDescent="0.25">
      <c r="A585" t="str">
        <f t="shared" si="19"/>
        <v>SFTavon Austin</v>
      </c>
      <c r="B585">
        <v>584</v>
      </c>
      <c r="C585" t="s">
        <v>1215</v>
      </c>
      <c r="D585" t="s">
        <v>491</v>
      </c>
      <c r="E585" t="str">
        <f>VLOOKUP(D585,'team abbr lookup'!A:B,2,FALSE)</f>
        <v>San Francisco 49ers</v>
      </c>
      <c r="F585">
        <v>11</v>
      </c>
      <c r="G585" t="s">
        <v>1216</v>
      </c>
      <c r="H585">
        <v>482</v>
      </c>
      <c r="K585" s="2">
        <f t="shared" si="18"/>
        <v>482</v>
      </c>
    </row>
    <row r="586" spans="1:11" x14ac:dyDescent="0.25">
      <c r="A586" t="str">
        <f t="shared" si="19"/>
        <v>WR179Michael Floyd</v>
      </c>
      <c r="B586">
        <v>585</v>
      </c>
      <c r="C586" t="s">
        <v>1303</v>
      </c>
      <c r="D586" t="s">
        <v>1217</v>
      </c>
      <c r="E586" t="e">
        <f>VLOOKUP(D586,'team abbr lookup'!A:B,2,FALSE)</f>
        <v>#N/A</v>
      </c>
      <c r="F586">
        <v>483</v>
      </c>
      <c r="I586">
        <v>483</v>
      </c>
      <c r="K586" s="2">
        <f t="shared" si="18"/>
        <v>483</v>
      </c>
    </row>
    <row r="587" spans="1:11" x14ac:dyDescent="0.25">
      <c r="A587" t="str">
        <f t="shared" si="19"/>
        <v>LB2Jonathan Stewart</v>
      </c>
      <c r="B587">
        <v>586</v>
      </c>
      <c r="C587" t="s">
        <v>1128</v>
      </c>
      <c r="D587" t="s">
        <v>1340</v>
      </c>
      <c r="E587" t="e">
        <f>VLOOKUP(D587,'team abbr lookup'!A:B,2,FALSE)</f>
        <v>#N/A</v>
      </c>
      <c r="F587">
        <v>484</v>
      </c>
      <c r="I587">
        <v>484</v>
      </c>
      <c r="K587" s="2">
        <f t="shared" si="18"/>
        <v>484</v>
      </c>
    </row>
    <row r="588" spans="1:11" x14ac:dyDescent="0.25">
      <c r="A588" t="str">
        <f t="shared" si="19"/>
        <v>KCDeon Yelder</v>
      </c>
      <c r="B588">
        <v>587</v>
      </c>
      <c r="C588" t="s">
        <v>1274</v>
      </c>
      <c r="D588" t="s">
        <v>472</v>
      </c>
      <c r="E588" t="str">
        <f>VLOOKUP(D588,'team abbr lookup'!A:B,2,FALSE)</f>
        <v>Kansas City Chiefs</v>
      </c>
      <c r="F588">
        <v>10</v>
      </c>
      <c r="G588" t="s">
        <v>1233</v>
      </c>
      <c r="H588">
        <v>485</v>
      </c>
      <c r="K588" s="2">
        <f t="shared" si="18"/>
        <v>485</v>
      </c>
    </row>
    <row r="589" spans="1:11" x14ac:dyDescent="0.25">
      <c r="A589" t="str">
        <f t="shared" si="19"/>
        <v>QB87Derek Anderson</v>
      </c>
      <c r="B589">
        <v>588</v>
      </c>
      <c r="C589" t="s">
        <v>1347</v>
      </c>
      <c r="D589" t="s">
        <v>1290</v>
      </c>
      <c r="E589" t="e">
        <f>VLOOKUP(D589,'team abbr lookup'!A:B,2,FALSE)</f>
        <v>#N/A</v>
      </c>
      <c r="F589">
        <v>486</v>
      </c>
      <c r="I589">
        <v>486</v>
      </c>
      <c r="K589" s="2">
        <f t="shared" si="18"/>
        <v>486</v>
      </c>
    </row>
    <row r="590" spans="1:11" x14ac:dyDescent="0.25">
      <c r="A590" t="str">
        <f t="shared" si="19"/>
        <v>SFNick Mullens</v>
      </c>
      <c r="B590">
        <v>589</v>
      </c>
      <c r="C590" t="s">
        <v>1334</v>
      </c>
      <c r="D590" t="s">
        <v>491</v>
      </c>
      <c r="E590" t="str">
        <f>VLOOKUP(D590,'team abbr lookup'!A:B,2,FALSE)</f>
        <v>San Francisco 49ers</v>
      </c>
      <c r="F590">
        <v>11</v>
      </c>
      <c r="G590" t="s">
        <v>1292</v>
      </c>
      <c r="H590">
        <v>487</v>
      </c>
      <c r="K590" s="2">
        <f t="shared" si="18"/>
        <v>487</v>
      </c>
    </row>
    <row r="591" spans="1:11" x14ac:dyDescent="0.25">
      <c r="A591" t="str">
        <f t="shared" si="19"/>
        <v>RB154James Develin</v>
      </c>
      <c r="B591">
        <v>590</v>
      </c>
      <c r="C591" t="s">
        <v>1170</v>
      </c>
      <c r="D591" t="s">
        <v>1230</v>
      </c>
      <c r="E591" t="e">
        <f>VLOOKUP(D591,'team abbr lookup'!A:B,2,FALSE)</f>
        <v>#N/A</v>
      </c>
      <c r="F591">
        <v>488</v>
      </c>
      <c r="I591">
        <v>488</v>
      </c>
      <c r="K591" s="2">
        <f t="shared" si="18"/>
        <v>488</v>
      </c>
    </row>
    <row r="592" spans="1:11" x14ac:dyDescent="0.25">
      <c r="A592" t="str">
        <f t="shared" si="19"/>
        <v>CINRyan Finley</v>
      </c>
      <c r="B592">
        <v>591</v>
      </c>
      <c r="C592" t="s">
        <v>1295</v>
      </c>
      <c r="D592" t="s">
        <v>478</v>
      </c>
      <c r="E592" t="str">
        <f>VLOOKUP(D592,'team abbr lookup'!A:B,2,FALSE)</f>
        <v>Cincinnati Bengals</v>
      </c>
      <c r="F592">
        <v>9</v>
      </c>
      <c r="G592" t="s">
        <v>1296</v>
      </c>
      <c r="H592">
        <v>490</v>
      </c>
      <c r="K592" s="2">
        <f t="shared" si="18"/>
        <v>490</v>
      </c>
    </row>
    <row r="593" spans="1:11" x14ac:dyDescent="0.25">
      <c r="A593" t="str">
        <f t="shared" si="19"/>
        <v>NYJBraxton Berrios</v>
      </c>
      <c r="B593">
        <v>592</v>
      </c>
      <c r="C593" t="s">
        <v>1344</v>
      </c>
      <c r="D593" t="s">
        <v>508</v>
      </c>
      <c r="E593" t="str">
        <f>VLOOKUP(D593,'team abbr lookup'!A:B,2,FALSE)</f>
        <v>New York Jets</v>
      </c>
      <c r="F593">
        <v>11</v>
      </c>
      <c r="G593" t="s">
        <v>1223</v>
      </c>
      <c r="H593">
        <v>491</v>
      </c>
      <c r="K593" s="2">
        <f t="shared" si="18"/>
        <v>491</v>
      </c>
    </row>
    <row r="594" spans="1:11" x14ac:dyDescent="0.25">
      <c r="A594" t="str">
        <f t="shared" si="19"/>
        <v>RB155Devante Mays</v>
      </c>
      <c r="B594">
        <v>593</v>
      </c>
      <c r="C594" t="s">
        <v>1198</v>
      </c>
      <c r="D594" t="s">
        <v>1232</v>
      </c>
      <c r="E594" t="e">
        <f>VLOOKUP(D594,'team abbr lookup'!A:B,2,FALSE)</f>
        <v>#N/A</v>
      </c>
      <c r="F594">
        <v>492</v>
      </c>
      <c r="I594">
        <v>492</v>
      </c>
      <c r="K594" s="2">
        <f t="shared" si="18"/>
        <v>492</v>
      </c>
    </row>
    <row r="595" spans="1:11" x14ac:dyDescent="0.25">
      <c r="A595" t="str">
        <f t="shared" si="19"/>
        <v>PITTrey Edmunds</v>
      </c>
      <c r="B595">
        <v>594</v>
      </c>
      <c r="C595" t="s">
        <v>1335</v>
      </c>
      <c r="D595" t="s">
        <v>502</v>
      </c>
      <c r="E595" t="str">
        <f>VLOOKUP(D595,'team abbr lookup'!A:B,2,FALSE)</f>
        <v>Pittsburgh Steelers</v>
      </c>
      <c r="F595">
        <v>8</v>
      </c>
      <c r="G595" t="s">
        <v>1235</v>
      </c>
      <c r="H595">
        <v>493</v>
      </c>
      <c r="K595" s="2">
        <f t="shared" si="18"/>
        <v>493</v>
      </c>
    </row>
    <row r="596" spans="1:11" x14ac:dyDescent="0.25">
      <c r="A596" t="str">
        <f t="shared" si="19"/>
        <v>DENAndrew Beck</v>
      </c>
      <c r="B596">
        <v>595</v>
      </c>
      <c r="C596" t="s">
        <v>1155</v>
      </c>
      <c r="D596" t="s">
        <v>516</v>
      </c>
      <c r="E596" t="str">
        <f>VLOOKUP(D596,'team abbr lookup'!A:B,2,FALSE)</f>
        <v>Denver Broncos</v>
      </c>
      <c r="F596">
        <v>8</v>
      </c>
      <c r="G596" t="s">
        <v>1236</v>
      </c>
      <c r="H596">
        <v>494</v>
      </c>
      <c r="K596" s="2">
        <f t="shared" si="18"/>
        <v>494</v>
      </c>
    </row>
    <row r="597" spans="1:11" x14ac:dyDescent="0.25">
      <c r="A597" t="str">
        <f t="shared" si="19"/>
        <v>RB157Kapri Bibbs</v>
      </c>
      <c r="B597">
        <v>596</v>
      </c>
      <c r="C597" t="s">
        <v>1240</v>
      </c>
      <c r="D597" t="s">
        <v>1237</v>
      </c>
      <c r="E597" t="e">
        <f>VLOOKUP(D597,'team abbr lookup'!A:B,2,FALSE)</f>
        <v>#N/A</v>
      </c>
      <c r="F597">
        <v>495</v>
      </c>
      <c r="I597">
        <v>495</v>
      </c>
      <c r="K597" s="2">
        <f t="shared" si="18"/>
        <v>495</v>
      </c>
    </row>
    <row r="598" spans="1:11" x14ac:dyDescent="0.25">
      <c r="A598" t="str">
        <f t="shared" si="19"/>
        <v>NYGCody Core</v>
      </c>
      <c r="B598">
        <v>597</v>
      </c>
      <c r="C598" t="s">
        <v>1311</v>
      </c>
      <c r="D598" t="s">
        <v>464</v>
      </c>
      <c r="E598" t="str">
        <f>VLOOKUP(D598,'team abbr lookup'!A:B,2,FALSE)</f>
        <v>New York Giants</v>
      </c>
      <c r="F598">
        <v>11</v>
      </c>
      <c r="G598" t="s">
        <v>1228</v>
      </c>
      <c r="H598">
        <v>496</v>
      </c>
      <c r="K598" s="2">
        <f t="shared" si="18"/>
        <v>496</v>
      </c>
    </row>
    <row r="599" spans="1:11" x14ac:dyDescent="0.25">
      <c r="A599" t="str">
        <f t="shared" si="19"/>
        <v>ARIKeeSean Johnson</v>
      </c>
      <c r="B599">
        <v>598</v>
      </c>
      <c r="C599" t="s">
        <v>1331</v>
      </c>
      <c r="D599" t="s">
        <v>471</v>
      </c>
      <c r="E599" t="str">
        <f>VLOOKUP(D599,'team abbr lookup'!A:B,2,FALSE)</f>
        <v>Arizona Cardinals</v>
      </c>
      <c r="F599">
        <v>8</v>
      </c>
      <c r="G599" t="s">
        <v>1229</v>
      </c>
      <c r="H599">
        <v>497</v>
      </c>
      <c r="K599" s="2">
        <f t="shared" si="18"/>
        <v>497</v>
      </c>
    </row>
    <row r="600" spans="1:11" x14ac:dyDescent="0.25">
      <c r="A600" t="str">
        <f t="shared" si="19"/>
        <v>QB90Clayton Thorson</v>
      </c>
      <c r="B600">
        <v>599</v>
      </c>
      <c r="C600" t="s">
        <v>1324</v>
      </c>
      <c r="D600" t="s">
        <v>1298</v>
      </c>
      <c r="E600" t="e">
        <f>VLOOKUP(D600,'team abbr lookup'!A:B,2,FALSE)</f>
        <v>#N/A</v>
      </c>
      <c r="F600">
        <v>498</v>
      </c>
      <c r="I600">
        <v>498</v>
      </c>
      <c r="K600" s="2">
        <f t="shared" si="18"/>
        <v>498</v>
      </c>
    </row>
    <row r="601" spans="1:11" x14ac:dyDescent="0.25">
      <c r="A601" t="str">
        <f t="shared" si="19"/>
        <v>RB158Spencer Ware</v>
      </c>
      <c r="B601">
        <v>600</v>
      </c>
      <c r="C601" t="s">
        <v>1126</v>
      </c>
      <c r="D601" t="s">
        <v>1238</v>
      </c>
      <c r="E601" t="e">
        <f>VLOOKUP(D601,'team abbr lookup'!A:B,2,FALSE)</f>
        <v>#N/A</v>
      </c>
      <c r="F601">
        <v>499</v>
      </c>
      <c r="I601">
        <v>499</v>
      </c>
      <c r="K601" s="2">
        <f t="shared" si="18"/>
        <v>499</v>
      </c>
    </row>
    <row r="602" spans="1:11" x14ac:dyDescent="0.25">
      <c r="A602" t="str">
        <f t="shared" si="19"/>
        <v>CINBrandon Allen</v>
      </c>
      <c r="B602">
        <v>601</v>
      </c>
      <c r="C602" t="s">
        <v>1343</v>
      </c>
      <c r="D602" t="s">
        <v>478</v>
      </c>
      <c r="E602" t="str">
        <f>VLOOKUP(D602,'team abbr lookup'!A:B,2,FALSE)</f>
        <v>Cincinnati Bengals</v>
      </c>
      <c r="F602">
        <v>9</v>
      </c>
      <c r="G602" t="s">
        <v>1302</v>
      </c>
      <c r="H602">
        <v>500</v>
      </c>
      <c r="K602" s="2">
        <f t="shared" si="18"/>
        <v>500</v>
      </c>
    </row>
    <row r="603" spans="1:11" x14ac:dyDescent="0.25">
      <c r="A603" t="str">
        <f t="shared" si="19"/>
        <v/>
      </c>
    </row>
    <row r="604" spans="1:11" x14ac:dyDescent="0.25">
      <c r="A604" t="str">
        <f t="shared" si="19"/>
        <v/>
      </c>
    </row>
    <row r="605" spans="1:11" x14ac:dyDescent="0.25">
      <c r="A605" t="str">
        <f t="shared" si="19"/>
        <v/>
      </c>
    </row>
    <row r="606" spans="1:11" x14ac:dyDescent="0.25">
      <c r="A606" t="str">
        <f t="shared" si="19"/>
        <v/>
      </c>
    </row>
    <row r="607" spans="1:11" x14ac:dyDescent="0.25">
      <c r="A607" t="str">
        <f t="shared" si="19"/>
        <v/>
      </c>
    </row>
    <row r="608" spans="1:11" x14ac:dyDescent="0.25">
      <c r="A608" t="str">
        <f t="shared" si="19"/>
        <v/>
      </c>
    </row>
    <row r="609" spans="1:1" x14ac:dyDescent="0.25">
      <c r="A609" t="str">
        <f t="shared" si="19"/>
        <v/>
      </c>
    </row>
    <row r="610" spans="1:1" x14ac:dyDescent="0.25">
      <c r="A610" t="str">
        <f t="shared" si="19"/>
        <v/>
      </c>
    </row>
    <row r="611" spans="1:1" x14ac:dyDescent="0.25">
      <c r="A611" t="str">
        <f t="shared" si="19"/>
        <v/>
      </c>
    </row>
    <row r="612" spans="1:1" x14ac:dyDescent="0.25">
      <c r="A612" t="str">
        <f t="shared" si="19"/>
        <v/>
      </c>
    </row>
    <row r="613" spans="1:1" x14ac:dyDescent="0.25">
      <c r="A613" t="str">
        <f t="shared" si="19"/>
        <v/>
      </c>
    </row>
    <row r="614" spans="1:1" x14ac:dyDescent="0.25">
      <c r="A614" t="str">
        <f t="shared" si="19"/>
        <v/>
      </c>
    </row>
    <row r="615" spans="1:1" x14ac:dyDescent="0.25">
      <c r="A615" t="str">
        <f t="shared" si="19"/>
        <v/>
      </c>
    </row>
    <row r="616" spans="1:1" x14ac:dyDescent="0.25">
      <c r="A616" t="str">
        <f t="shared" si="19"/>
        <v/>
      </c>
    </row>
    <row r="617" spans="1:1" x14ac:dyDescent="0.25">
      <c r="A617" t="str">
        <f t="shared" si="19"/>
        <v/>
      </c>
    </row>
    <row r="618" spans="1:1" x14ac:dyDescent="0.25">
      <c r="A618" t="str">
        <f t="shared" si="19"/>
        <v/>
      </c>
    </row>
    <row r="619" spans="1:1" x14ac:dyDescent="0.25">
      <c r="A619" t="str">
        <f t="shared" si="19"/>
        <v/>
      </c>
    </row>
    <row r="620" spans="1:1" x14ac:dyDescent="0.25">
      <c r="A620" t="str">
        <f t="shared" si="19"/>
        <v/>
      </c>
    </row>
    <row r="621" spans="1:1" x14ac:dyDescent="0.25">
      <c r="A621" t="str">
        <f t="shared" si="19"/>
        <v/>
      </c>
    </row>
    <row r="622" spans="1:1" x14ac:dyDescent="0.25">
      <c r="A622" t="str">
        <f t="shared" si="19"/>
        <v/>
      </c>
    </row>
    <row r="623" spans="1:1" x14ac:dyDescent="0.25">
      <c r="A623" t="str">
        <f t="shared" si="19"/>
        <v/>
      </c>
    </row>
    <row r="624" spans="1:1" x14ac:dyDescent="0.25">
      <c r="A624" t="str">
        <f t="shared" si="19"/>
        <v/>
      </c>
    </row>
    <row r="625" spans="1:1" x14ac:dyDescent="0.25">
      <c r="A625" t="str">
        <f t="shared" si="19"/>
        <v/>
      </c>
    </row>
    <row r="626" spans="1:1" x14ac:dyDescent="0.25">
      <c r="A626" t="str">
        <f t="shared" si="19"/>
        <v/>
      </c>
    </row>
    <row r="627" spans="1:1" x14ac:dyDescent="0.25">
      <c r="A627" t="str">
        <f t="shared" si="19"/>
        <v/>
      </c>
    </row>
    <row r="628" spans="1:1" x14ac:dyDescent="0.25">
      <c r="A628" t="str">
        <f t="shared" si="19"/>
        <v/>
      </c>
    </row>
    <row r="629" spans="1:1" x14ac:dyDescent="0.25">
      <c r="A629" t="str">
        <f t="shared" si="19"/>
        <v/>
      </c>
    </row>
    <row r="630" spans="1:1" x14ac:dyDescent="0.25">
      <c r="A630" t="str">
        <f t="shared" si="19"/>
        <v/>
      </c>
    </row>
    <row r="631" spans="1:1" x14ac:dyDescent="0.25">
      <c r="A631" t="str">
        <f t="shared" si="19"/>
        <v/>
      </c>
    </row>
    <row r="632" spans="1:1" x14ac:dyDescent="0.25">
      <c r="A632" t="str">
        <f t="shared" si="19"/>
        <v/>
      </c>
    </row>
    <row r="633" spans="1:1" x14ac:dyDescent="0.25">
      <c r="A633" t="str">
        <f t="shared" si="19"/>
        <v/>
      </c>
    </row>
    <row r="634" spans="1:1" x14ac:dyDescent="0.25">
      <c r="A634" t="str">
        <f t="shared" si="19"/>
        <v/>
      </c>
    </row>
    <row r="635" spans="1:1" x14ac:dyDescent="0.25">
      <c r="A635" t="str">
        <f t="shared" si="19"/>
        <v/>
      </c>
    </row>
    <row r="636" spans="1:1" x14ac:dyDescent="0.25">
      <c r="A636" t="str">
        <f t="shared" si="19"/>
        <v/>
      </c>
    </row>
    <row r="637" spans="1:1" x14ac:dyDescent="0.25">
      <c r="A637" t="str">
        <f t="shared" si="19"/>
        <v/>
      </c>
    </row>
    <row r="638" spans="1:1" x14ac:dyDescent="0.25">
      <c r="A638" t="str">
        <f t="shared" si="19"/>
        <v/>
      </c>
    </row>
    <row r="639" spans="1:1" x14ac:dyDescent="0.25">
      <c r="A639" t="str">
        <f t="shared" si="19"/>
        <v/>
      </c>
    </row>
    <row r="640" spans="1:1" x14ac:dyDescent="0.25">
      <c r="A640" t="str">
        <f t="shared" si="19"/>
        <v/>
      </c>
    </row>
    <row r="641" spans="1:1" x14ac:dyDescent="0.25">
      <c r="A641" t="str">
        <f t="shared" si="19"/>
        <v/>
      </c>
    </row>
    <row r="642" spans="1:1" x14ac:dyDescent="0.25">
      <c r="A642" t="str">
        <f t="shared" si="19"/>
        <v/>
      </c>
    </row>
    <row r="643" spans="1:1" x14ac:dyDescent="0.25">
      <c r="A643" t="str">
        <f t="shared" ref="A643:A706" si="20">_xlfn.CONCAT(D643,C643)</f>
        <v/>
      </c>
    </row>
    <row r="644" spans="1:1" x14ac:dyDescent="0.25">
      <c r="A644" t="str">
        <f t="shared" si="20"/>
        <v/>
      </c>
    </row>
    <row r="645" spans="1:1" x14ac:dyDescent="0.25">
      <c r="A645" t="str">
        <f t="shared" si="20"/>
        <v/>
      </c>
    </row>
    <row r="646" spans="1:1" x14ac:dyDescent="0.25">
      <c r="A646" t="str">
        <f t="shared" si="20"/>
        <v/>
      </c>
    </row>
    <row r="647" spans="1:1" x14ac:dyDescent="0.25">
      <c r="A647" t="str">
        <f t="shared" si="20"/>
        <v/>
      </c>
    </row>
    <row r="648" spans="1:1" x14ac:dyDescent="0.25">
      <c r="A648" t="str">
        <f t="shared" si="20"/>
        <v/>
      </c>
    </row>
    <row r="649" spans="1:1" x14ac:dyDescent="0.25">
      <c r="A649" t="str">
        <f t="shared" si="20"/>
        <v/>
      </c>
    </row>
    <row r="650" spans="1:1" x14ac:dyDescent="0.25">
      <c r="A650" t="str">
        <f t="shared" si="20"/>
        <v/>
      </c>
    </row>
    <row r="651" spans="1:1" x14ac:dyDescent="0.25">
      <c r="A651" t="str">
        <f t="shared" si="20"/>
        <v/>
      </c>
    </row>
    <row r="652" spans="1:1" x14ac:dyDescent="0.25">
      <c r="A652" t="str">
        <f t="shared" si="20"/>
        <v/>
      </c>
    </row>
    <row r="653" spans="1:1" x14ac:dyDescent="0.25">
      <c r="A653" t="str">
        <f t="shared" si="20"/>
        <v/>
      </c>
    </row>
    <row r="654" spans="1:1" x14ac:dyDescent="0.25">
      <c r="A654" t="str">
        <f t="shared" si="20"/>
        <v/>
      </c>
    </row>
    <row r="655" spans="1:1" x14ac:dyDescent="0.25">
      <c r="A655" t="str">
        <f t="shared" si="20"/>
        <v/>
      </c>
    </row>
    <row r="656" spans="1:1" x14ac:dyDescent="0.25">
      <c r="A656" t="str">
        <f t="shared" si="20"/>
        <v/>
      </c>
    </row>
    <row r="657" spans="1:1" x14ac:dyDescent="0.25">
      <c r="A657" t="str">
        <f t="shared" si="20"/>
        <v/>
      </c>
    </row>
    <row r="658" spans="1:1" x14ac:dyDescent="0.25">
      <c r="A658" t="str">
        <f t="shared" si="20"/>
        <v/>
      </c>
    </row>
    <row r="659" spans="1:1" x14ac:dyDescent="0.25">
      <c r="A659" t="str">
        <f t="shared" si="20"/>
        <v/>
      </c>
    </row>
    <row r="660" spans="1:1" x14ac:dyDescent="0.25">
      <c r="A660" t="str">
        <f t="shared" si="20"/>
        <v/>
      </c>
    </row>
    <row r="661" spans="1:1" x14ac:dyDescent="0.25">
      <c r="A661" t="str">
        <f t="shared" si="20"/>
        <v/>
      </c>
    </row>
    <row r="662" spans="1:1" x14ac:dyDescent="0.25">
      <c r="A662" t="str">
        <f t="shared" si="20"/>
        <v/>
      </c>
    </row>
    <row r="663" spans="1:1" x14ac:dyDescent="0.25">
      <c r="A663" t="str">
        <f t="shared" si="20"/>
        <v/>
      </c>
    </row>
    <row r="664" spans="1:1" x14ac:dyDescent="0.25">
      <c r="A664" t="str">
        <f t="shared" si="20"/>
        <v/>
      </c>
    </row>
    <row r="665" spans="1:1" x14ac:dyDescent="0.25">
      <c r="A665" t="str">
        <f t="shared" si="20"/>
        <v/>
      </c>
    </row>
    <row r="666" spans="1:1" x14ac:dyDescent="0.25">
      <c r="A666" t="str">
        <f t="shared" si="20"/>
        <v/>
      </c>
    </row>
    <row r="667" spans="1:1" x14ac:dyDescent="0.25">
      <c r="A667" t="str">
        <f t="shared" si="20"/>
        <v/>
      </c>
    </row>
    <row r="668" spans="1:1" x14ac:dyDescent="0.25">
      <c r="A668" t="str">
        <f t="shared" si="20"/>
        <v/>
      </c>
    </row>
    <row r="669" spans="1:1" x14ac:dyDescent="0.25">
      <c r="A669" t="str">
        <f t="shared" si="20"/>
        <v/>
      </c>
    </row>
    <row r="670" spans="1:1" x14ac:dyDescent="0.25">
      <c r="A670" t="str">
        <f t="shared" si="20"/>
        <v/>
      </c>
    </row>
    <row r="671" spans="1:1" x14ac:dyDescent="0.25">
      <c r="A671" t="str">
        <f t="shared" si="20"/>
        <v/>
      </c>
    </row>
    <row r="672" spans="1:1" x14ac:dyDescent="0.25">
      <c r="A672" t="str">
        <f t="shared" si="20"/>
        <v/>
      </c>
    </row>
    <row r="673" spans="1:1" x14ac:dyDescent="0.25">
      <c r="A673" t="str">
        <f t="shared" si="20"/>
        <v/>
      </c>
    </row>
    <row r="674" spans="1:1" x14ac:dyDescent="0.25">
      <c r="A674" t="str">
        <f t="shared" si="20"/>
        <v/>
      </c>
    </row>
    <row r="675" spans="1:1" x14ac:dyDescent="0.25">
      <c r="A675" t="str">
        <f t="shared" si="20"/>
        <v/>
      </c>
    </row>
    <row r="676" spans="1:1" x14ac:dyDescent="0.25">
      <c r="A676" t="str">
        <f t="shared" si="20"/>
        <v/>
      </c>
    </row>
    <row r="677" spans="1:1" x14ac:dyDescent="0.25">
      <c r="A677" t="str">
        <f t="shared" si="20"/>
        <v/>
      </c>
    </row>
    <row r="678" spans="1:1" x14ac:dyDescent="0.25">
      <c r="A678" t="str">
        <f t="shared" si="20"/>
        <v/>
      </c>
    </row>
    <row r="679" spans="1:1" x14ac:dyDescent="0.25">
      <c r="A679" t="str">
        <f t="shared" si="20"/>
        <v/>
      </c>
    </row>
    <row r="680" spans="1:1" x14ac:dyDescent="0.25">
      <c r="A680" t="str">
        <f t="shared" si="20"/>
        <v/>
      </c>
    </row>
    <row r="681" spans="1:1" x14ac:dyDescent="0.25">
      <c r="A681" t="str">
        <f t="shared" si="20"/>
        <v/>
      </c>
    </row>
    <row r="682" spans="1:1" x14ac:dyDescent="0.25">
      <c r="A682" t="str">
        <f t="shared" si="20"/>
        <v/>
      </c>
    </row>
    <row r="683" spans="1:1" x14ac:dyDescent="0.25">
      <c r="A683" t="str">
        <f t="shared" si="20"/>
        <v/>
      </c>
    </row>
    <row r="684" spans="1:1" x14ac:dyDescent="0.25">
      <c r="A684" t="str">
        <f t="shared" si="20"/>
        <v/>
      </c>
    </row>
    <row r="685" spans="1:1" x14ac:dyDescent="0.25">
      <c r="A685" t="str">
        <f t="shared" si="20"/>
        <v/>
      </c>
    </row>
    <row r="686" spans="1:1" x14ac:dyDescent="0.25">
      <c r="A686" t="str">
        <f t="shared" si="20"/>
        <v/>
      </c>
    </row>
    <row r="687" spans="1:1" x14ac:dyDescent="0.25">
      <c r="A687" t="str">
        <f t="shared" si="20"/>
        <v/>
      </c>
    </row>
    <row r="688" spans="1:1" x14ac:dyDescent="0.25">
      <c r="A688" t="str">
        <f t="shared" si="20"/>
        <v/>
      </c>
    </row>
    <row r="689" spans="1:1" x14ac:dyDescent="0.25">
      <c r="A689" t="str">
        <f t="shared" si="20"/>
        <v/>
      </c>
    </row>
    <row r="690" spans="1:1" x14ac:dyDescent="0.25">
      <c r="A690" t="str">
        <f t="shared" si="20"/>
        <v/>
      </c>
    </row>
    <row r="691" spans="1:1" x14ac:dyDescent="0.25">
      <c r="A691" t="str">
        <f t="shared" si="20"/>
        <v/>
      </c>
    </row>
    <row r="692" spans="1:1" x14ac:dyDescent="0.25">
      <c r="A692" t="str">
        <f t="shared" si="20"/>
        <v/>
      </c>
    </row>
    <row r="693" spans="1:1" x14ac:dyDescent="0.25">
      <c r="A693" t="str">
        <f t="shared" si="20"/>
        <v/>
      </c>
    </row>
    <row r="694" spans="1:1" x14ac:dyDescent="0.25">
      <c r="A694" t="str">
        <f t="shared" si="20"/>
        <v/>
      </c>
    </row>
    <row r="695" spans="1:1" x14ac:dyDescent="0.25">
      <c r="A695" t="str">
        <f t="shared" si="20"/>
        <v/>
      </c>
    </row>
    <row r="696" spans="1:1" x14ac:dyDescent="0.25">
      <c r="A696" t="str">
        <f t="shared" si="20"/>
        <v/>
      </c>
    </row>
    <row r="697" spans="1:1" x14ac:dyDescent="0.25">
      <c r="A697" t="str">
        <f t="shared" si="20"/>
        <v/>
      </c>
    </row>
    <row r="698" spans="1:1" x14ac:dyDescent="0.25">
      <c r="A698" t="str">
        <f t="shared" si="20"/>
        <v/>
      </c>
    </row>
    <row r="699" spans="1:1" x14ac:dyDescent="0.25">
      <c r="A699" t="str">
        <f t="shared" si="20"/>
        <v/>
      </c>
    </row>
    <row r="700" spans="1:1" x14ac:dyDescent="0.25">
      <c r="A700" t="str">
        <f t="shared" si="20"/>
        <v/>
      </c>
    </row>
    <row r="701" spans="1:1" x14ac:dyDescent="0.25">
      <c r="A701" t="str">
        <f t="shared" si="20"/>
        <v/>
      </c>
    </row>
    <row r="702" spans="1:1" x14ac:dyDescent="0.25">
      <c r="A702" t="str">
        <f t="shared" si="20"/>
        <v/>
      </c>
    </row>
    <row r="703" spans="1:1" x14ac:dyDescent="0.25">
      <c r="A703" t="str">
        <f t="shared" si="20"/>
        <v/>
      </c>
    </row>
    <row r="704" spans="1:1" x14ac:dyDescent="0.25">
      <c r="A704" t="str">
        <f t="shared" si="20"/>
        <v/>
      </c>
    </row>
    <row r="705" spans="1:1" x14ac:dyDescent="0.25">
      <c r="A705" t="str">
        <f t="shared" si="20"/>
        <v/>
      </c>
    </row>
    <row r="706" spans="1:1" x14ac:dyDescent="0.25">
      <c r="A706" t="str">
        <f t="shared" si="20"/>
        <v/>
      </c>
    </row>
    <row r="707" spans="1:1" x14ac:dyDescent="0.25">
      <c r="A707" t="str">
        <f t="shared" ref="A707:A770" si="21">_xlfn.CONCAT(D707,C707)</f>
        <v/>
      </c>
    </row>
    <row r="708" spans="1:1" x14ac:dyDescent="0.25">
      <c r="A708" t="str">
        <f t="shared" si="21"/>
        <v/>
      </c>
    </row>
    <row r="709" spans="1:1" x14ac:dyDescent="0.25">
      <c r="A709" t="str">
        <f t="shared" si="21"/>
        <v/>
      </c>
    </row>
    <row r="710" spans="1:1" x14ac:dyDescent="0.25">
      <c r="A710" t="str">
        <f t="shared" si="21"/>
        <v/>
      </c>
    </row>
    <row r="711" spans="1:1" x14ac:dyDescent="0.25">
      <c r="A711" t="str">
        <f t="shared" si="21"/>
        <v/>
      </c>
    </row>
    <row r="712" spans="1:1" x14ac:dyDescent="0.25">
      <c r="A712" t="str">
        <f t="shared" si="21"/>
        <v/>
      </c>
    </row>
    <row r="713" spans="1:1" x14ac:dyDescent="0.25">
      <c r="A713" t="str">
        <f t="shared" si="21"/>
        <v/>
      </c>
    </row>
    <row r="714" spans="1:1" x14ac:dyDescent="0.25">
      <c r="A714" t="str">
        <f t="shared" si="21"/>
        <v/>
      </c>
    </row>
    <row r="715" spans="1:1" x14ac:dyDescent="0.25">
      <c r="A715" t="str">
        <f t="shared" si="21"/>
        <v/>
      </c>
    </row>
    <row r="716" spans="1:1" x14ac:dyDescent="0.25">
      <c r="A716" t="str">
        <f t="shared" si="21"/>
        <v/>
      </c>
    </row>
    <row r="717" spans="1:1" x14ac:dyDescent="0.25">
      <c r="A717" t="str">
        <f t="shared" si="21"/>
        <v/>
      </c>
    </row>
    <row r="718" spans="1:1" x14ac:dyDescent="0.25">
      <c r="A718" t="str">
        <f t="shared" si="21"/>
        <v/>
      </c>
    </row>
    <row r="719" spans="1:1" x14ac:dyDescent="0.25">
      <c r="A719" t="str">
        <f t="shared" si="21"/>
        <v/>
      </c>
    </row>
    <row r="720" spans="1:1" x14ac:dyDescent="0.25">
      <c r="A720" t="str">
        <f t="shared" si="21"/>
        <v/>
      </c>
    </row>
    <row r="721" spans="1:1" x14ac:dyDescent="0.25">
      <c r="A721" t="str">
        <f t="shared" si="21"/>
        <v/>
      </c>
    </row>
    <row r="722" spans="1:1" x14ac:dyDescent="0.25">
      <c r="A722" t="str">
        <f t="shared" si="21"/>
        <v/>
      </c>
    </row>
    <row r="723" spans="1:1" x14ac:dyDescent="0.25">
      <c r="A723" t="str">
        <f t="shared" si="21"/>
        <v/>
      </c>
    </row>
    <row r="724" spans="1:1" x14ac:dyDescent="0.25">
      <c r="A724" t="str">
        <f t="shared" si="21"/>
        <v/>
      </c>
    </row>
    <row r="725" spans="1:1" x14ac:dyDescent="0.25">
      <c r="A725" t="str">
        <f t="shared" si="21"/>
        <v/>
      </c>
    </row>
    <row r="726" spans="1:1" x14ac:dyDescent="0.25">
      <c r="A726" t="str">
        <f t="shared" si="21"/>
        <v/>
      </c>
    </row>
    <row r="727" spans="1:1" x14ac:dyDescent="0.25">
      <c r="A727" t="str">
        <f t="shared" si="21"/>
        <v/>
      </c>
    </row>
    <row r="728" spans="1:1" x14ac:dyDescent="0.25">
      <c r="A728" t="str">
        <f t="shared" si="21"/>
        <v/>
      </c>
    </row>
    <row r="729" spans="1:1" x14ac:dyDescent="0.25">
      <c r="A729" t="str">
        <f t="shared" si="21"/>
        <v/>
      </c>
    </row>
    <row r="730" spans="1:1" x14ac:dyDescent="0.25">
      <c r="A730" t="str">
        <f t="shared" si="21"/>
        <v/>
      </c>
    </row>
    <row r="731" spans="1:1" x14ac:dyDescent="0.25">
      <c r="A731" t="str">
        <f t="shared" si="21"/>
        <v/>
      </c>
    </row>
    <row r="732" spans="1:1" x14ac:dyDescent="0.25">
      <c r="A732" t="str">
        <f t="shared" si="21"/>
        <v/>
      </c>
    </row>
    <row r="733" spans="1:1" x14ac:dyDescent="0.25">
      <c r="A733" t="str">
        <f t="shared" si="21"/>
        <v/>
      </c>
    </row>
    <row r="734" spans="1:1" x14ac:dyDescent="0.25">
      <c r="A734" t="str">
        <f t="shared" si="21"/>
        <v/>
      </c>
    </row>
    <row r="735" spans="1:1" x14ac:dyDescent="0.25">
      <c r="A735" t="str">
        <f t="shared" si="21"/>
        <v/>
      </c>
    </row>
    <row r="736" spans="1:1" x14ac:dyDescent="0.25">
      <c r="A736" t="str">
        <f t="shared" si="21"/>
        <v/>
      </c>
    </row>
    <row r="737" spans="1:11" x14ac:dyDescent="0.25">
      <c r="A737" t="str">
        <f t="shared" si="21"/>
        <v/>
      </c>
    </row>
    <row r="738" spans="1:11" x14ac:dyDescent="0.25">
      <c r="A738" t="str">
        <f t="shared" si="21"/>
        <v/>
      </c>
    </row>
    <row r="739" spans="1:11" x14ac:dyDescent="0.25">
      <c r="A739" t="str">
        <f t="shared" si="21"/>
        <v/>
      </c>
    </row>
    <row r="740" spans="1:11" x14ac:dyDescent="0.25">
      <c r="A740" t="str">
        <f t="shared" si="21"/>
        <v/>
      </c>
    </row>
    <row r="741" spans="1:11" x14ac:dyDescent="0.25">
      <c r="A741" t="str">
        <f t="shared" si="21"/>
        <v/>
      </c>
    </row>
    <row r="742" spans="1:11" x14ac:dyDescent="0.25">
      <c r="A742" t="str">
        <f t="shared" si="21"/>
        <v/>
      </c>
    </row>
    <row r="743" spans="1:11" x14ac:dyDescent="0.25">
      <c r="A743" t="str">
        <f t="shared" si="21"/>
        <v/>
      </c>
    </row>
    <row r="744" spans="1:11" x14ac:dyDescent="0.25">
      <c r="A744" t="str">
        <f t="shared" si="21"/>
        <v/>
      </c>
    </row>
    <row r="745" spans="1:11" x14ac:dyDescent="0.25">
      <c r="A745" t="str">
        <f t="shared" si="21"/>
        <v/>
      </c>
    </row>
    <row r="746" spans="1:11" x14ac:dyDescent="0.25">
      <c r="A746" t="str">
        <f t="shared" si="21"/>
        <v/>
      </c>
      <c r="K746" s="10"/>
    </row>
    <row r="747" spans="1:11" x14ac:dyDescent="0.25">
      <c r="A747" t="str">
        <f t="shared" si="21"/>
        <v/>
      </c>
    </row>
    <row r="748" spans="1:11" x14ac:dyDescent="0.25">
      <c r="A748" t="str">
        <f t="shared" si="21"/>
        <v/>
      </c>
    </row>
    <row r="749" spans="1:11" x14ac:dyDescent="0.25">
      <c r="A749" t="str">
        <f t="shared" si="21"/>
        <v/>
      </c>
    </row>
    <row r="750" spans="1:11" x14ac:dyDescent="0.25">
      <c r="A750" t="str">
        <f t="shared" si="21"/>
        <v/>
      </c>
    </row>
    <row r="751" spans="1:11" x14ac:dyDescent="0.25">
      <c r="A751" t="str">
        <f t="shared" si="21"/>
        <v/>
      </c>
    </row>
    <row r="752" spans="1:11" x14ac:dyDescent="0.25">
      <c r="A752" t="str">
        <f t="shared" si="21"/>
        <v/>
      </c>
    </row>
    <row r="753" spans="1:1" x14ac:dyDescent="0.25">
      <c r="A753" t="str">
        <f t="shared" si="21"/>
        <v/>
      </c>
    </row>
    <row r="754" spans="1:1" x14ac:dyDescent="0.25">
      <c r="A754" t="str">
        <f t="shared" si="21"/>
        <v/>
      </c>
    </row>
    <row r="755" spans="1:1" x14ac:dyDescent="0.25">
      <c r="A755" t="str">
        <f t="shared" si="21"/>
        <v/>
      </c>
    </row>
    <row r="756" spans="1:1" x14ac:dyDescent="0.25">
      <c r="A756" t="str">
        <f t="shared" si="21"/>
        <v/>
      </c>
    </row>
    <row r="757" spans="1:1" x14ac:dyDescent="0.25">
      <c r="A757" t="str">
        <f t="shared" si="21"/>
        <v/>
      </c>
    </row>
    <row r="758" spans="1:1" x14ac:dyDescent="0.25">
      <c r="A758" t="str">
        <f t="shared" si="21"/>
        <v/>
      </c>
    </row>
    <row r="759" spans="1:1" x14ac:dyDescent="0.25">
      <c r="A759" t="str">
        <f t="shared" si="21"/>
        <v/>
      </c>
    </row>
    <row r="760" spans="1:1" x14ac:dyDescent="0.25">
      <c r="A760" t="str">
        <f t="shared" si="21"/>
        <v/>
      </c>
    </row>
    <row r="761" spans="1:1" x14ac:dyDescent="0.25">
      <c r="A761" t="str">
        <f t="shared" si="21"/>
        <v/>
      </c>
    </row>
    <row r="762" spans="1:1" x14ac:dyDescent="0.25">
      <c r="A762" t="str">
        <f t="shared" si="21"/>
        <v/>
      </c>
    </row>
    <row r="763" spans="1:1" x14ac:dyDescent="0.25">
      <c r="A763" t="str">
        <f t="shared" si="21"/>
        <v/>
      </c>
    </row>
    <row r="764" spans="1:1" x14ac:dyDescent="0.25">
      <c r="A764" t="str">
        <f t="shared" si="21"/>
        <v/>
      </c>
    </row>
    <row r="765" spans="1:1" x14ac:dyDescent="0.25">
      <c r="A765" t="str">
        <f t="shared" si="21"/>
        <v/>
      </c>
    </row>
    <row r="766" spans="1:1" x14ac:dyDescent="0.25">
      <c r="A766" t="str">
        <f t="shared" si="21"/>
        <v/>
      </c>
    </row>
    <row r="767" spans="1:1" x14ac:dyDescent="0.25">
      <c r="A767" t="str">
        <f t="shared" si="21"/>
        <v/>
      </c>
    </row>
    <row r="768" spans="1:1" x14ac:dyDescent="0.25">
      <c r="A768" t="str">
        <f t="shared" si="21"/>
        <v/>
      </c>
    </row>
    <row r="769" spans="1:1" x14ac:dyDescent="0.25">
      <c r="A769" t="str">
        <f t="shared" si="21"/>
        <v/>
      </c>
    </row>
    <row r="770" spans="1:1" x14ac:dyDescent="0.25">
      <c r="A770" t="str">
        <f t="shared" si="21"/>
        <v/>
      </c>
    </row>
    <row r="771" spans="1:1" x14ac:dyDescent="0.25">
      <c r="A771" t="str">
        <f t="shared" ref="A771:A834" si="22">_xlfn.CONCAT(D771,C771)</f>
        <v/>
      </c>
    </row>
    <row r="772" spans="1:1" x14ac:dyDescent="0.25">
      <c r="A772" t="str">
        <f t="shared" si="22"/>
        <v/>
      </c>
    </row>
    <row r="773" spans="1:1" x14ac:dyDescent="0.25">
      <c r="A773" t="str">
        <f t="shared" si="22"/>
        <v/>
      </c>
    </row>
    <row r="774" spans="1:1" x14ac:dyDescent="0.25">
      <c r="A774" t="str">
        <f t="shared" si="22"/>
        <v/>
      </c>
    </row>
    <row r="775" spans="1:1" x14ac:dyDescent="0.25">
      <c r="A775" t="str">
        <f t="shared" si="22"/>
        <v/>
      </c>
    </row>
    <row r="776" spans="1:1" x14ac:dyDescent="0.25">
      <c r="A776" t="str">
        <f t="shared" si="22"/>
        <v/>
      </c>
    </row>
    <row r="777" spans="1:1" x14ac:dyDescent="0.25">
      <c r="A777" t="str">
        <f t="shared" si="22"/>
        <v/>
      </c>
    </row>
    <row r="778" spans="1:1" x14ac:dyDescent="0.25">
      <c r="A778" t="str">
        <f t="shared" si="22"/>
        <v/>
      </c>
    </row>
    <row r="779" spans="1:1" x14ac:dyDescent="0.25">
      <c r="A779" t="str">
        <f t="shared" si="22"/>
        <v/>
      </c>
    </row>
    <row r="780" spans="1:1" x14ac:dyDescent="0.25">
      <c r="A780" t="str">
        <f t="shared" si="22"/>
        <v/>
      </c>
    </row>
    <row r="781" spans="1:1" x14ac:dyDescent="0.25">
      <c r="A781" t="str">
        <f t="shared" si="22"/>
        <v/>
      </c>
    </row>
    <row r="782" spans="1:1" x14ac:dyDescent="0.25">
      <c r="A782" t="str">
        <f t="shared" si="22"/>
        <v/>
      </c>
    </row>
    <row r="783" spans="1:1" x14ac:dyDescent="0.25">
      <c r="A783" t="str">
        <f t="shared" si="22"/>
        <v/>
      </c>
    </row>
    <row r="784" spans="1:1" x14ac:dyDescent="0.25">
      <c r="A784" t="str">
        <f t="shared" si="22"/>
        <v/>
      </c>
    </row>
    <row r="785" spans="1:1" x14ac:dyDescent="0.25">
      <c r="A785" t="str">
        <f t="shared" si="22"/>
        <v/>
      </c>
    </row>
    <row r="786" spans="1:1" x14ac:dyDescent="0.25">
      <c r="A786" t="str">
        <f t="shared" si="22"/>
        <v/>
      </c>
    </row>
    <row r="787" spans="1:1" x14ac:dyDescent="0.25">
      <c r="A787" t="str">
        <f t="shared" si="22"/>
        <v/>
      </c>
    </row>
    <row r="788" spans="1:1" x14ac:dyDescent="0.25">
      <c r="A788" t="str">
        <f t="shared" si="22"/>
        <v/>
      </c>
    </row>
    <row r="789" spans="1:1" x14ac:dyDescent="0.25">
      <c r="A789" t="str">
        <f t="shared" si="22"/>
        <v/>
      </c>
    </row>
    <row r="790" spans="1:1" x14ac:dyDescent="0.25">
      <c r="A790" t="str">
        <f t="shared" si="22"/>
        <v/>
      </c>
    </row>
    <row r="791" spans="1:1" x14ac:dyDescent="0.25">
      <c r="A791" t="str">
        <f t="shared" si="22"/>
        <v/>
      </c>
    </row>
    <row r="792" spans="1:1" x14ac:dyDescent="0.25">
      <c r="A792" t="str">
        <f t="shared" si="22"/>
        <v/>
      </c>
    </row>
    <row r="793" spans="1:1" x14ac:dyDescent="0.25">
      <c r="A793" t="str">
        <f t="shared" si="22"/>
        <v/>
      </c>
    </row>
    <row r="794" spans="1:1" x14ac:dyDescent="0.25">
      <c r="A794" t="str">
        <f t="shared" si="22"/>
        <v/>
      </c>
    </row>
    <row r="795" spans="1:1" x14ac:dyDescent="0.25">
      <c r="A795" t="str">
        <f t="shared" si="22"/>
        <v/>
      </c>
    </row>
    <row r="796" spans="1:1" x14ac:dyDescent="0.25">
      <c r="A796" t="str">
        <f t="shared" si="22"/>
        <v/>
      </c>
    </row>
    <row r="797" spans="1:1" x14ac:dyDescent="0.25">
      <c r="A797" t="str">
        <f t="shared" si="22"/>
        <v/>
      </c>
    </row>
    <row r="798" spans="1:1" x14ac:dyDescent="0.25">
      <c r="A798" t="str">
        <f t="shared" si="22"/>
        <v/>
      </c>
    </row>
    <row r="799" spans="1:1" x14ac:dyDescent="0.25">
      <c r="A799" t="str">
        <f t="shared" si="22"/>
        <v/>
      </c>
    </row>
    <row r="800" spans="1:1" x14ac:dyDescent="0.25">
      <c r="A800" t="str">
        <f t="shared" si="22"/>
        <v/>
      </c>
    </row>
    <row r="801" spans="1:1" x14ac:dyDescent="0.25">
      <c r="A801" t="str">
        <f t="shared" si="22"/>
        <v/>
      </c>
    </row>
    <row r="802" spans="1:1" x14ac:dyDescent="0.25">
      <c r="A802" t="str">
        <f t="shared" si="22"/>
        <v/>
      </c>
    </row>
    <row r="803" spans="1:1" x14ac:dyDescent="0.25">
      <c r="A803" t="str">
        <f t="shared" si="22"/>
        <v/>
      </c>
    </row>
    <row r="804" spans="1:1" x14ac:dyDescent="0.25">
      <c r="A804" t="str">
        <f t="shared" si="22"/>
        <v/>
      </c>
    </row>
    <row r="805" spans="1:1" x14ac:dyDescent="0.25">
      <c r="A805" t="str">
        <f t="shared" si="22"/>
        <v/>
      </c>
    </row>
    <row r="806" spans="1:1" x14ac:dyDescent="0.25">
      <c r="A806" t="str">
        <f t="shared" si="22"/>
        <v/>
      </c>
    </row>
    <row r="807" spans="1:1" x14ac:dyDescent="0.25">
      <c r="A807" t="str">
        <f t="shared" si="22"/>
        <v/>
      </c>
    </row>
    <row r="808" spans="1:1" x14ac:dyDescent="0.25">
      <c r="A808" t="str">
        <f t="shared" si="22"/>
        <v/>
      </c>
    </row>
    <row r="809" spans="1:1" x14ac:dyDescent="0.25">
      <c r="A809" t="str">
        <f t="shared" si="22"/>
        <v/>
      </c>
    </row>
    <row r="810" spans="1:1" x14ac:dyDescent="0.25">
      <c r="A810" t="str">
        <f t="shared" si="22"/>
        <v/>
      </c>
    </row>
    <row r="811" spans="1:1" x14ac:dyDescent="0.25">
      <c r="A811" t="str">
        <f t="shared" si="22"/>
        <v/>
      </c>
    </row>
    <row r="812" spans="1:1" x14ac:dyDescent="0.25">
      <c r="A812" t="str">
        <f t="shared" si="22"/>
        <v/>
      </c>
    </row>
    <row r="813" spans="1:1" x14ac:dyDescent="0.25">
      <c r="A813" t="str">
        <f t="shared" si="22"/>
        <v/>
      </c>
    </row>
    <row r="814" spans="1:1" x14ac:dyDescent="0.25">
      <c r="A814" t="str">
        <f t="shared" si="22"/>
        <v/>
      </c>
    </row>
    <row r="815" spans="1:1" x14ac:dyDescent="0.25">
      <c r="A815" t="str">
        <f t="shared" si="22"/>
        <v/>
      </c>
    </row>
    <row r="816" spans="1:1" x14ac:dyDescent="0.25">
      <c r="A816" t="str">
        <f t="shared" si="22"/>
        <v/>
      </c>
    </row>
    <row r="817" spans="1:1" x14ac:dyDescent="0.25">
      <c r="A817" t="str">
        <f t="shared" si="22"/>
        <v/>
      </c>
    </row>
    <row r="818" spans="1:1" x14ac:dyDescent="0.25">
      <c r="A818" t="str">
        <f t="shared" si="22"/>
        <v/>
      </c>
    </row>
    <row r="819" spans="1:1" x14ac:dyDescent="0.25">
      <c r="A819" t="str">
        <f t="shared" si="22"/>
        <v/>
      </c>
    </row>
    <row r="820" spans="1:1" x14ac:dyDescent="0.25">
      <c r="A820" t="str">
        <f t="shared" si="22"/>
        <v/>
      </c>
    </row>
    <row r="821" spans="1:1" x14ac:dyDescent="0.25">
      <c r="A821" t="str">
        <f t="shared" si="22"/>
        <v/>
      </c>
    </row>
    <row r="822" spans="1:1" x14ac:dyDescent="0.25">
      <c r="A822" t="str">
        <f t="shared" si="22"/>
        <v/>
      </c>
    </row>
    <row r="823" spans="1:1" x14ac:dyDescent="0.25">
      <c r="A823" t="str">
        <f t="shared" si="22"/>
        <v/>
      </c>
    </row>
    <row r="824" spans="1:1" x14ac:dyDescent="0.25">
      <c r="A824" t="str">
        <f t="shared" si="22"/>
        <v/>
      </c>
    </row>
    <row r="825" spans="1:1" x14ac:dyDescent="0.25">
      <c r="A825" t="str">
        <f t="shared" si="22"/>
        <v/>
      </c>
    </row>
    <row r="826" spans="1:1" x14ac:dyDescent="0.25">
      <c r="A826" t="str">
        <f t="shared" si="22"/>
        <v/>
      </c>
    </row>
    <row r="827" spans="1:1" x14ac:dyDescent="0.25">
      <c r="A827" t="str">
        <f t="shared" si="22"/>
        <v/>
      </c>
    </row>
    <row r="828" spans="1:1" x14ac:dyDescent="0.25">
      <c r="A828" t="str">
        <f t="shared" si="22"/>
        <v/>
      </c>
    </row>
    <row r="829" spans="1:1" x14ac:dyDescent="0.25">
      <c r="A829" t="str">
        <f t="shared" si="22"/>
        <v/>
      </c>
    </row>
    <row r="830" spans="1:1" x14ac:dyDescent="0.25">
      <c r="A830" t="str">
        <f t="shared" si="22"/>
        <v/>
      </c>
    </row>
    <row r="831" spans="1:1" x14ac:dyDescent="0.25">
      <c r="A831" t="str">
        <f t="shared" si="22"/>
        <v/>
      </c>
    </row>
    <row r="832" spans="1:1" x14ac:dyDescent="0.25">
      <c r="A832" t="str">
        <f t="shared" si="22"/>
        <v/>
      </c>
    </row>
    <row r="833" spans="1:1" x14ac:dyDescent="0.25">
      <c r="A833" t="str">
        <f t="shared" si="22"/>
        <v/>
      </c>
    </row>
    <row r="834" spans="1:1" x14ac:dyDescent="0.25">
      <c r="A834" t="str">
        <f t="shared" si="22"/>
        <v/>
      </c>
    </row>
    <row r="835" spans="1:1" x14ac:dyDescent="0.25">
      <c r="A835" t="str">
        <f t="shared" ref="A835:A898" si="23">_xlfn.CONCAT(D835,C835)</f>
        <v/>
      </c>
    </row>
    <row r="836" spans="1:1" x14ac:dyDescent="0.25">
      <c r="A836" t="str">
        <f t="shared" si="23"/>
        <v/>
      </c>
    </row>
    <row r="837" spans="1:1" x14ac:dyDescent="0.25">
      <c r="A837" t="str">
        <f t="shared" si="23"/>
        <v/>
      </c>
    </row>
    <row r="838" spans="1:1" x14ac:dyDescent="0.25">
      <c r="A838" t="str">
        <f t="shared" si="23"/>
        <v/>
      </c>
    </row>
    <row r="839" spans="1:1" x14ac:dyDescent="0.25">
      <c r="A839" t="str">
        <f t="shared" si="23"/>
        <v/>
      </c>
    </row>
    <row r="840" spans="1:1" x14ac:dyDescent="0.25">
      <c r="A840" t="str">
        <f t="shared" si="23"/>
        <v/>
      </c>
    </row>
    <row r="841" spans="1:1" x14ac:dyDescent="0.25">
      <c r="A841" t="str">
        <f t="shared" si="23"/>
        <v/>
      </c>
    </row>
    <row r="842" spans="1:1" x14ac:dyDescent="0.25">
      <c r="A842" t="str">
        <f t="shared" si="23"/>
        <v/>
      </c>
    </row>
    <row r="843" spans="1:1" x14ac:dyDescent="0.25">
      <c r="A843" t="str">
        <f t="shared" si="23"/>
        <v/>
      </c>
    </row>
    <row r="844" spans="1:1" x14ac:dyDescent="0.25">
      <c r="A844" t="str">
        <f t="shared" si="23"/>
        <v/>
      </c>
    </row>
    <row r="845" spans="1:1" x14ac:dyDescent="0.25">
      <c r="A845" t="str">
        <f t="shared" si="23"/>
        <v/>
      </c>
    </row>
    <row r="846" spans="1:1" x14ac:dyDescent="0.25">
      <c r="A846" t="str">
        <f t="shared" si="23"/>
        <v/>
      </c>
    </row>
    <row r="847" spans="1:1" x14ac:dyDescent="0.25">
      <c r="A847" t="str">
        <f t="shared" si="23"/>
        <v/>
      </c>
    </row>
    <row r="848" spans="1:1" x14ac:dyDescent="0.25">
      <c r="A848" t="str">
        <f t="shared" si="23"/>
        <v/>
      </c>
    </row>
    <row r="849" spans="1:1" x14ac:dyDescent="0.25">
      <c r="A849" t="str">
        <f t="shared" si="23"/>
        <v/>
      </c>
    </row>
    <row r="850" spans="1:1" x14ac:dyDescent="0.25">
      <c r="A850" t="str">
        <f t="shared" si="23"/>
        <v/>
      </c>
    </row>
    <row r="851" spans="1:1" x14ac:dyDescent="0.25">
      <c r="A851" t="str">
        <f t="shared" si="23"/>
        <v/>
      </c>
    </row>
    <row r="852" spans="1:1" x14ac:dyDescent="0.25">
      <c r="A852" t="str">
        <f t="shared" si="23"/>
        <v/>
      </c>
    </row>
    <row r="853" spans="1:1" x14ac:dyDescent="0.25">
      <c r="A853" t="str">
        <f t="shared" si="23"/>
        <v/>
      </c>
    </row>
    <row r="854" spans="1:1" x14ac:dyDescent="0.25">
      <c r="A854" t="str">
        <f t="shared" si="23"/>
        <v/>
      </c>
    </row>
    <row r="855" spans="1:1" x14ac:dyDescent="0.25">
      <c r="A855" t="str">
        <f t="shared" si="23"/>
        <v/>
      </c>
    </row>
    <row r="856" spans="1:1" x14ac:dyDescent="0.25">
      <c r="A856" t="str">
        <f t="shared" si="23"/>
        <v/>
      </c>
    </row>
    <row r="857" spans="1:1" x14ac:dyDescent="0.25">
      <c r="A857" t="str">
        <f t="shared" si="23"/>
        <v/>
      </c>
    </row>
    <row r="858" spans="1:1" x14ac:dyDescent="0.25">
      <c r="A858" t="str">
        <f t="shared" si="23"/>
        <v/>
      </c>
    </row>
    <row r="859" spans="1:1" x14ac:dyDescent="0.25">
      <c r="A859" t="str">
        <f t="shared" si="23"/>
        <v/>
      </c>
    </row>
    <row r="860" spans="1:1" x14ac:dyDescent="0.25">
      <c r="A860" t="str">
        <f t="shared" si="23"/>
        <v/>
      </c>
    </row>
    <row r="861" spans="1:1" x14ac:dyDescent="0.25">
      <c r="A861" t="str">
        <f t="shared" si="23"/>
        <v/>
      </c>
    </row>
    <row r="862" spans="1:1" x14ac:dyDescent="0.25">
      <c r="A862" t="str">
        <f t="shared" si="23"/>
        <v/>
      </c>
    </row>
    <row r="863" spans="1:1" x14ac:dyDescent="0.25">
      <c r="A863" t="str">
        <f t="shared" si="23"/>
        <v/>
      </c>
    </row>
    <row r="864" spans="1:1" x14ac:dyDescent="0.25">
      <c r="A864" t="str">
        <f t="shared" si="23"/>
        <v/>
      </c>
    </row>
    <row r="865" spans="1:1" x14ac:dyDescent="0.25">
      <c r="A865" t="str">
        <f t="shared" si="23"/>
        <v/>
      </c>
    </row>
    <row r="866" spans="1:1" x14ac:dyDescent="0.25">
      <c r="A866" t="str">
        <f t="shared" si="23"/>
        <v/>
      </c>
    </row>
    <row r="867" spans="1:1" x14ac:dyDescent="0.25">
      <c r="A867" t="str">
        <f t="shared" si="23"/>
        <v/>
      </c>
    </row>
    <row r="868" spans="1:1" x14ac:dyDescent="0.25">
      <c r="A868" t="str">
        <f t="shared" si="23"/>
        <v/>
      </c>
    </row>
    <row r="869" spans="1:1" x14ac:dyDescent="0.25">
      <c r="A869" t="str">
        <f t="shared" si="23"/>
        <v/>
      </c>
    </row>
    <row r="870" spans="1:1" x14ac:dyDescent="0.25">
      <c r="A870" t="str">
        <f t="shared" si="23"/>
        <v/>
      </c>
    </row>
    <row r="871" spans="1:1" x14ac:dyDescent="0.25">
      <c r="A871" t="str">
        <f t="shared" si="23"/>
        <v/>
      </c>
    </row>
    <row r="872" spans="1:1" x14ac:dyDescent="0.25">
      <c r="A872" t="str">
        <f t="shared" si="23"/>
        <v/>
      </c>
    </row>
    <row r="873" spans="1:1" x14ac:dyDescent="0.25">
      <c r="A873" t="str">
        <f t="shared" si="23"/>
        <v/>
      </c>
    </row>
    <row r="874" spans="1:1" x14ac:dyDescent="0.25">
      <c r="A874" t="str">
        <f t="shared" si="23"/>
        <v/>
      </c>
    </row>
    <row r="875" spans="1:1" x14ac:dyDescent="0.25">
      <c r="A875" t="str">
        <f t="shared" si="23"/>
        <v/>
      </c>
    </row>
    <row r="876" spans="1:1" x14ac:dyDescent="0.25">
      <c r="A876" t="str">
        <f t="shared" si="23"/>
        <v/>
      </c>
    </row>
    <row r="877" spans="1:1" x14ac:dyDescent="0.25">
      <c r="A877" t="str">
        <f t="shared" si="23"/>
        <v/>
      </c>
    </row>
    <row r="878" spans="1:1" x14ac:dyDescent="0.25">
      <c r="A878" t="str">
        <f t="shared" si="23"/>
        <v/>
      </c>
    </row>
    <row r="879" spans="1:1" x14ac:dyDescent="0.25">
      <c r="A879" t="str">
        <f t="shared" si="23"/>
        <v/>
      </c>
    </row>
    <row r="880" spans="1:1" x14ac:dyDescent="0.25">
      <c r="A880" t="str">
        <f t="shared" si="23"/>
        <v/>
      </c>
    </row>
    <row r="881" spans="1:1" x14ac:dyDescent="0.25">
      <c r="A881" t="str">
        <f t="shared" si="23"/>
        <v/>
      </c>
    </row>
    <row r="882" spans="1:1" x14ac:dyDescent="0.25">
      <c r="A882" t="str">
        <f t="shared" si="23"/>
        <v/>
      </c>
    </row>
    <row r="883" spans="1:1" x14ac:dyDescent="0.25">
      <c r="A883" t="str">
        <f t="shared" si="23"/>
        <v/>
      </c>
    </row>
    <row r="884" spans="1:1" x14ac:dyDescent="0.25">
      <c r="A884" t="str">
        <f t="shared" si="23"/>
        <v/>
      </c>
    </row>
    <row r="885" spans="1:1" x14ac:dyDescent="0.25">
      <c r="A885" t="str">
        <f t="shared" si="23"/>
        <v/>
      </c>
    </row>
    <row r="886" spans="1:1" x14ac:dyDescent="0.25">
      <c r="A886" t="str">
        <f t="shared" si="23"/>
        <v/>
      </c>
    </row>
    <row r="887" spans="1:1" x14ac:dyDescent="0.25">
      <c r="A887" t="str">
        <f t="shared" si="23"/>
        <v/>
      </c>
    </row>
    <row r="888" spans="1:1" x14ac:dyDescent="0.25">
      <c r="A888" t="str">
        <f t="shared" si="23"/>
        <v/>
      </c>
    </row>
    <row r="889" spans="1:1" x14ac:dyDescent="0.25">
      <c r="A889" t="str">
        <f t="shared" si="23"/>
        <v/>
      </c>
    </row>
    <row r="890" spans="1:1" x14ac:dyDescent="0.25">
      <c r="A890" t="str">
        <f t="shared" si="23"/>
        <v/>
      </c>
    </row>
    <row r="891" spans="1:1" x14ac:dyDescent="0.25">
      <c r="A891" t="str">
        <f t="shared" si="23"/>
        <v/>
      </c>
    </row>
    <row r="892" spans="1:1" x14ac:dyDescent="0.25">
      <c r="A892" t="str">
        <f t="shared" si="23"/>
        <v/>
      </c>
    </row>
    <row r="893" spans="1:1" x14ac:dyDescent="0.25">
      <c r="A893" t="str">
        <f t="shared" si="23"/>
        <v/>
      </c>
    </row>
    <row r="894" spans="1:1" x14ac:dyDescent="0.25">
      <c r="A894" t="str">
        <f t="shared" si="23"/>
        <v/>
      </c>
    </row>
    <row r="895" spans="1:1" x14ac:dyDescent="0.25">
      <c r="A895" t="str">
        <f t="shared" si="23"/>
        <v/>
      </c>
    </row>
    <row r="896" spans="1:1" x14ac:dyDescent="0.25">
      <c r="A896" t="str">
        <f t="shared" si="23"/>
        <v/>
      </c>
    </row>
    <row r="897" spans="1:1" x14ac:dyDescent="0.25">
      <c r="A897" t="str">
        <f t="shared" si="23"/>
        <v/>
      </c>
    </row>
    <row r="898" spans="1:1" x14ac:dyDescent="0.25">
      <c r="A898" t="str">
        <f t="shared" si="23"/>
        <v/>
      </c>
    </row>
    <row r="899" spans="1:1" x14ac:dyDescent="0.25">
      <c r="A899" t="str">
        <f t="shared" ref="A899:A962" si="24">_xlfn.CONCAT(D899,C899)</f>
        <v/>
      </c>
    </row>
    <row r="900" spans="1:1" x14ac:dyDescent="0.25">
      <c r="A900" t="str">
        <f t="shared" si="24"/>
        <v/>
      </c>
    </row>
    <row r="901" spans="1:1" x14ac:dyDescent="0.25">
      <c r="A901" t="str">
        <f t="shared" si="24"/>
        <v/>
      </c>
    </row>
    <row r="902" spans="1:1" x14ac:dyDescent="0.25">
      <c r="A902" t="str">
        <f t="shared" si="24"/>
        <v/>
      </c>
    </row>
    <row r="903" spans="1:1" x14ac:dyDescent="0.25">
      <c r="A903" t="str">
        <f t="shared" si="24"/>
        <v/>
      </c>
    </row>
    <row r="904" spans="1:1" x14ac:dyDescent="0.25">
      <c r="A904" t="str">
        <f t="shared" si="24"/>
        <v/>
      </c>
    </row>
    <row r="905" spans="1:1" x14ac:dyDescent="0.25">
      <c r="A905" t="str">
        <f t="shared" si="24"/>
        <v/>
      </c>
    </row>
    <row r="906" spans="1:1" x14ac:dyDescent="0.25">
      <c r="A906" t="str">
        <f t="shared" si="24"/>
        <v/>
      </c>
    </row>
    <row r="907" spans="1:1" x14ac:dyDescent="0.25">
      <c r="A907" t="str">
        <f t="shared" si="24"/>
        <v/>
      </c>
    </row>
    <row r="908" spans="1:1" x14ac:dyDescent="0.25">
      <c r="A908" t="str">
        <f t="shared" si="24"/>
        <v/>
      </c>
    </row>
    <row r="909" spans="1:1" x14ac:dyDescent="0.25">
      <c r="A909" t="str">
        <f t="shared" si="24"/>
        <v/>
      </c>
    </row>
    <row r="910" spans="1:1" x14ac:dyDescent="0.25">
      <c r="A910" t="str">
        <f t="shared" si="24"/>
        <v/>
      </c>
    </row>
    <row r="911" spans="1:1" x14ac:dyDescent="0.25">
      <c r="A911" t="str">
        <f t="shared" si="24"/>
        <v/>
      </c>
    </row>
    <row r="912" spans="1:1" x14ac:dyDescent="0.25">
      <c r="A912" t="str">
        <f t="shared" si="24"/>
        <v/>
      </c>
    </row>
    <row r="913" spans="1:1" x14ac:dyDescent="0.25">
      <c r="A913" t="str">
        <f t="shared" si="24"/>
        <v/>
      </c>
    </row>
    <row r="914" spans="1:1" x14ac:dyDescent="0.25">
      <c r="A914" t="str">
        <f t="shared" si="24"/>
        <v/>
      </c>
    </row>
    <row r="915" spans="1:1" x14ac:dyDescent="0.25">
      <c r="A915" t="str">
        <f t="shared" si="24"/>
        <v/>
      </c>
    </row>
    <row r="916" spans="1:1" x14ac:dyDescent="0.25">
      <c r="A916" t="str">
        <f t="shared" si="24"/>
        <v/>
      </c>
    </row>
    <row r="917" spans="1:1" x14ac:dyDescent="0.25">
      <c r="A917" t="str">
        <f t="shared" si="24"/>
        <v/>
      </c>
    </row>
    <row r="918" spans="1:1" x14ac:dyDescent="0.25">
      <c r="A918" t="str">
        <f t="shared" si="24"/>
        <v/>
      </c>
    </row>
    <row r="919" spans="1:1" x14ac:dyDescent="0.25">
      <c r="A919" t="str">
        <f t="shared" si="24"/>
        <v/>
      </c>
    </row>
    <row r="920" spans="1:1" x14ac:dyDescent="0.25">
      <c r="A920" t="str">
        <f t="shared" si="24"/>
        <v/>
      </c>
    </row>
    <row r="921" spans="1:1" x14ac:dyDescent="0.25">
      <c r="A921" t="str">
        <f t="shared" si="24"/>
        <v/>
      </c>
    </row>
    <row r="922" spans="1:1" x14ac:dyDescent="0.25">
      <c r="A922" t="str">
        <f t="shared" si="24"/>
        <v/>
      </c>
    </row>
    <row r="923" spans="1:1" x14ac:dyDescent="0.25">
      <c r="A923" t="str">
        <f t="shared" si="24"/>
        <v/>
      </c>
    </row>
    <row r="924" spans="1:1" x14ac:dyDescent="0.25">
      <c r="A924" t="str">
        <f t="shared" si="24"/>
        <v/>
      </c>
    </row>
    <row r="925" spans="1:1" x14ac:dyDescent="0.25">
      <c r="A925" t="str">
        <f t="shared" si="24"/>
        <v/>
      </c>
    </row>
    <row r="926" spans="1:1" x14ac:dyDescent="0.25">
      <c r="A926" t="str">
        <f t="shared" si="24"/>
        <v/>
      </c>
    </row>
    <row r="927" spans="1:1" x14ac:dyDescent="0.25">
      <c r="A927" t="str">
        <f t="shared" si="24"/>
        <v/>
      </c>
    </row>
    <row r="928" spans="1:1" x14ac:dyDescent="0.25">
      <c r="A928" t="str">
        <f t="shared" si="24"/>
        <v/>
      </c>
    </row>
    <row r="929" spans="1:1" x14ac:dyDescent="0.25">
      <c r="A929" t="str">
        <f t="shared" si="24"/>
        <v/>
      </c>
    </row>
    <row r="930" spans="1:1" x14ac:dyDescent="0.25">
      <c r="A930" t="str">
        <f t="shared" si="24"/>
        <v/>
      </c>
    </row>
    <row r="931" spans="1:1" x14ac:dyDescent="0.25">
      <c r="A931" t="str">
        <f t="shared" si="24"/>
        <v/>
      </c>
    </row>
    <row r="932" spans="1:1" x14ac:dyDescent="0.25">
      <c r="A932" t="str">
        <f t="shared" si="24"/>
        <v/>
      </c>
    </row>
    <row r="933" spans="1:1" x14ac:dyDescent="0.25">
      <c r="A933" t="str">
        <f t="shared" si="24"/>
        <v/>
      </c>
    </row>
    <row r="934" spans="1:1" x14ac:dyDescent="0.25">
      <c r="A934" t="str">
        <f t="shared" si="24"/>
        <v/>
      </c>
    </row>
    <row r="935" spans="1:1" x14ac:dyDescent="0.25">
      <c r="A935" t="str">
        <f t="shared" si="24"/>
        <v/>
      </c>
    </row>
    <row r="936" spans="1:1" x14ac:dyDescent="0.25">
      <c r="A936" t="str">
        <f t="shared" si="24"/>
        <v/>
      </c>
    </row>
    <row r="937" spans="1:1" x14ac:dyDescent="0.25">
      <c r="A937" t="str">
        <f t="shared" si="24"/>
        <v/>
      </c>
    </row>
    <row r="938" spans="1:1" x14ac:dyDescent="0.25">
      <c r="A938" t="str">
        <f t="shared" si="24"/>
        <v/>
      </c>
    </row>
    <row r="939" spans="1:1" x14ac:dyDescent="0.25">
      <c r="A939" t="str">
        <f t="shared" si="24"/>
        <v/>
      </c>
    </row>
    <row r="940" spans="1:1" x14ac:dyDescent="0.25">
      <c r="A940" t="str">
        <f t="shared" si="24"/>
        <v/>
      </c>
    </row>
    <row r="941" spans="1:1" x14ac:dyDescent="0.25">
      <c r="A941" t="str">
        <f t="shared" si="24"/>
        <v/>
      </c>
    </row>
    <row r="942" spans="1:1" x14ac:dyDescent="0.25">
      <c r="A942" t="str">
        <f t="shared" si="24"/>
        <v/>
      </c>
    </row>
    <row r="943" spans="1:1" x14ac:dyDescent="0.25">
      <c r="A943" t="str">
        <f t="shared" si="24"/>
        <v/>
      </c>
    </row>
    <row r="944" spans="1:1" x14ac:dyDescent="0.25">
      <c r="A944" t="str">
        <f t="shared" si="24"/>
        <v/>
      </c>
    </row>
    <row r="945" spans="1:1" x14ac:dyDescent="0.25">
      <c r="A945" t="str">
        <f t="shared" si="24"/>
        <v/>
      </c>
    </row>
    <row r="946" spans="1:1" x14ac:dyDescent="0.25">
      <c r="A946" t="str">
        <f t="shared" si="24"/>
        <v/>
      </c>
    </row>
    <row r="947" spans="1:1" x14ac:dyDescent="0.25">
      <c r="A947" t="str">
        <f t="shared" si="24"/>
        <v/>
      </c>
    </row>
    <row r="948" spans="1:1" x14ac:dyDescent="0.25">
      <c r="A948" t="str">
        <f t="shared" si="24"/>
        <v/>
      </c>
    </row>
    <row r="949" spans="1:1" x14ac:dyDescent="0.25">
      <c r="A949" t="str">
        <f t="shared" si="24"/>
        <v/>
      </c>
    </row>
    <row r="950" spans="1:1" x14ac:dyDescent="0.25">
      <c r="A950" t="str">
        <f t="shared" si="24"/>
        <v/>
      </c>
    </row>
    <row r="951" spans="1:1" x14ac:dyDescent="0.25">
      <c r="A951" t="str">
        <f t="shared" si="24"/>
        <v/>
      </c>
    </row>
    <row r="952" spans="1:1" x14ac:dyDescent="0.25">
      <c r="A952" t="str">
        <f t="shared" si="24"/>
        <v/>
      </c>
    </row>
    <row r="953" spans="1:1" x14ac:dyDescent="0.25">
      <c r="A953" t="str">
        <f t="shared" si="24"/>
        <v/>
      </c>
    </row>
    <row r="954" spans="1:1" x14ac:dyDescent="0.25">
      <c r="A954" t="str">
        <f t="shared" si="24"/>
        <v/>
      </c>
    </row>
    <row r="955" spans="1:1" x14ac:dyDescent="0.25">
      <c r="A955" t="str">
        <f t="shared" si="24"/>
        <v/>
      </c>
    </row>
    <row r="956" spans="1:1" x14ac:dyDescent="0.25">
      <c r="A956" t="str">
        <f t="shared" si="24"/>
        <v/>
      </c>
    </row>
    <row r="957" spans="1:1" x14ac:dyDescent="0.25">
      <c r="A957" t="str">
        <f t="shared" si="24"/>
        <v/>
      </c>
    </row>
    <row r="958" spans="1:1" x14ac:dyDescent="0.25">
      <c r="A958" t="str">
        <f t="shared" si="24"/>
        <v/>
      </c>
    </row>
    <row r="959" spans="1:1" x14ac:dyDescent="0.25">
      <c r="A959" t="str">
        <f t="shared" si="24"/>
        <v/>
      </c>
    </row>
    <row r="960" spans="1:1" x14ac:dyDescent="0.25">
      <c r="A960" t="str">
        <f t="shared" si="24"/>
        <v/>
      </c>
    </row>
    <row r="961" spans="1:1" x14ac:dyDescent="0.25">
      <c r="A961" t="str">
        <f t="shared" si="24"/>
        <v/>
      </c>
    </row>
    <row r="962" spans="1:1" x14ac:dyDescent="0.25">
      <c r="A962" t="str">
        <f t="shared" si="24"/>
        <v/>
      </c>
    </row>
    <row r="963" spans="1:1" x14ac:dyDescent="0.25">
      <c r="A963" t="str">
        <f t="shared" ref="A963:A1003" si="25">_xlfn.CONCAT(D963,C963)</f>
        <v/>
      </c>
    </row>
    <row r="964" spans="1:1" x14ac:dyDescent="0.25">
      <c r="A964" t="str">
        <f t="shared" si="25"/>
        <v/>
      </c>
    </row>
    <row r="965" spans="1:1" x14ac:dyDescent="0.25">
      <c r="A965" t="str">
        <f t="shared" si="25"/>
        <v/>
      </c>
    </row>
    <row r="966" spans="1:1" x14ac:dyDescent="0.25">
      <c r="A966" t="str">
        <f t="shared" si="25"/>
        <v/>
      </c>
    </row>
    <row r="967" spans="1:1" x14ac:dyDescent="0.25">
      <c r="A967" t="str">
        <f t="shared" si="25"/>
        <v/>
      </c>
    </row>
    <row r="968" spans="1:1" x14ac:dyDescent="0.25">
      <c r="A968" t="str">
        <f t="shared" si="25"/>
        <v/>
      </c>
    </row>
    <row r="969" spans="1:1" x14ac:dyDescent="0.25">
      <c r="A969" t="str">
        <f t="shared" si="25"/>
        <v/>
      </c>
    </row>
    <row r="970" spans="1:1" x14ac:dyDescent="0.25">
      <c r="A970" t="str">
        <f t="shared" si="25"/>
        <v/>
      </c>
    </row>
    <row r="971" spans="1:1" x14ac:dyDescent="0.25">
      <c r="A971" t="str">
        <f t="shared" si="25"/>
        <v/>
      </c>
    </row>
    <row r="972" spans="1:1" x14ac:dyDescent="0.25">
      <c r="A972" t="str">
        <f t="shared" si="25"/>
        <v/>
      </c>
    </row>
    <row r="973" spans="1:1" x14ac:dyDescent="0.25">
      <c r="A973" t="str">
        <f t="shared" si="25"/>
        <v/>
      </c>
    </row>
    <row r="974" spans="1:1" x14ac:dyDescent="0.25">
      <c r="A974" t="str">
        <f t="shared" si="25"/>
        <v/>
      </c>
    </row>
    <row r="975" spans="1:1" x14ac:dyDescent="0.25">
      <c r="A975" t="str">
        <f t="shared" si="25"/>
        <v/>
      </c>
    </row>
    <row r="976" spans="1:1" x14ac:dyDescent="0.25">
      <c r="A976" t="str">
        <f t="shared" si="25"/>
        <v/>
      </c>
    </row>
    <row r="977" spans="1:1" x14ac:dyDescent="0.25">
      <c r="A977" t="str">
        <f t="shared" si="25"/>
        <v/>
      </c>
    </row>
    <row r="978" spans="1:1" x14ac:dyDescent="0.25">
      <c r="A978" t="str">
        <f t="shared" si="25"/>
        <v/>
      </c>
    </row>
    <row r="979" spans="1:1" x14ac:dyDescent="0.25">
      <c r="A979" t="str">
        <f t="shared" si="25"/>
        <v/>
      </c>
    </row>
    <row r="980" spans="1:1" x14ac:dyDescent="0.25">
      <c r="A980" t="str">
        <f t="shared" si="25"/>
        <v/>
      </c>
    </row>
    <row r="981" spans="1:1" x14ac:dyDescent="0.25">
      <c r="A981" t="str">
        <f t="shared" si="25"/>
        <v/>
      </c>
    </row>
    <row r="982" spans="1:1" x14ac:dyDescent="0.25">
      <c r="A982" t="str">
        <f t="shared" si="25"/>
        <v/>
      </c>
    </row>
    <row r="983" spans="1:1" x14ac:dyDescent="0.25">
      <c r="A983" t="str">
        <f t="shared" si="25"/>
        <v/>
      </c>
    </row>
    <row r="984" spans="1:1" x14ac:dyDescent="0.25">
      <c r="A984" t="str">
        <f t="shared" si="25"/>
        <v/>
      </c>
    </row>
    <row r="985" spans="1:1" x14ac:dyDescent="0.25">
      <c r="A985" t="str">
        <f t="shared" si="25"/>
        <v/>
      </c>
    </row>
    <row r="986" spans="1:1" x14ac:dyDescent="0.25">
      <c r="A986" t="str">
        <f t="shared" si="25"/>
        <v/>
      </c>
    </row>
    <row r="987" spans="1:1" x14ac:dyDescent="0.25">
      <c r="A987" t="str">
        <f t="shared" si="25"/>
        <v/>
      </c>
    </row>
    <row r="988" spans="1:1" x14ac:dyDescent="0.25">
      <c r="A988" t="str">
        <f t="shared" si="25"/>
        <v/>
      </c>
    </row>
    <row r="989" spans="1:1" x14ac:dyDescent="0.25">
      <c r="A989" t="str">
        <f t="shared" si="25"/>
        <v/>
      </c>
    </row>
    <row r="990" spans="1:1" x14ac:dyDescent="0.25">
      <c r="A990" t="str">
        <f t="shared" si="25"/>
        <v/>
      </c>
    </row>
    <row r="991" spans="1:1" x14ac:dyDescent="0.25">
      <c r="A991" t="str">
        <f t="shared" si="25"/>
        <v/>
      </c>
    </row>
    <row r="992" spans="1:1" x14ac:dyDescent="0.25">
      <c r="A992" t="str">
        <f t="shared" si="25"/>
        <v/>
      </c>
    </row>
    <row r="993" spans="1:1" x14ac:dyDescent="0.25">
      <c r="A993" t="str">
        <f t="shared" si="25"/>
        <v/>
      </c>
    </row>
    <row r="994" spans="1:1" x14ac:dyDescent="0.25">
      <c r="A994" t="str">
        <f t="shared" si="25"/>
        <v/>
      </c>
    </row>
    <row r="995" spans="1:1" x14ac:dyDescent="0.25">
      <c r="A995" t="str">
        <f t="shared" si="25"/>
        <v/>
      </c>
    </row>
    <row r="996" spans="1:1" x14ac:dyDescent="0.25">
      <c r="A996" t="str">
        <f t="shared" si="25"/>
        <v/>
      </c>
    </row>
    <row r="997" spans="1:1" x14ac:dyDescent="0.25">
      <c r="A997" t="str">
        <f t="shared" si="25"/>
        <v/>
      </c>
    </row>
    <row r="998" spans="1:1" x14ac:dyDescent="0.25">
      <c r="A998" t="str">
        <f t="shared" si="25"/>
        <v/>
      </c>
    </row>
    <row r="999" spans="1:1" x14ac:dyDescent="0.25">
      <c r="A999" t="str">
        <f t="shared" si="25"/>
        <v/>
      </c>
    </row>
    <row r="1000" spans="1:1" x14ac:dyDescent="0.25">
      <c r="A1000" t="str">
        <f t="shared" si="25"/>
        <v/>
      </c>
    </row>
    <row r="1001" spans="1:1" x14ac:dyDescent="0.25">
      <c r="A1001" t="str">
        <f t="shared" si="25"/>
        <v/>
      </c>
    </row>
    <row r="1002" spans="1:1" x14ac:dyDescent="0.25">
      <c r="A1002" t="str">
        <f t="shared" si="25"/>
        <v/>
      </c>
    </row>
    <row r="1003" spans="1:1" x14ac:dyDescent="0.25">
      <c r="A1003" t="str">
        <f t="shared" si="25"/>
        <v/>
      </c>
    </row>
  </sheetData>
  <autoFilter ref="A1:K1003" xr:uid="{49743B4F-9AC3-4685-8F68-9A9C2BB80A25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1A03-526B-48F1-92F5-D5595DB27141}">
  <sheetPr codeName="Sheet13"/>
  <dimension ref="A1:J385"/>
  <sheetViews>
    <sheetView topLeftCell="A350" workbookViewId="0">
      <selection activeCell="A350" sqref="A1:J1048576"/>
    </sheetView>
  </sheetViews>
  <sheetFormatPr defaultRowHeight="15" x14ac:dyDescent="0.25"/>
  <cols>
    <col min="1" max="1" width="29.28515625" bestFit="1" customWidth="1"/>
    <col min="2" max="2" width="5.28515625" bestFit="1" customWidth="1"/>
    <col min="3" max="3" width="25.7109375" bestFit="1" customWidth="1"/>
    <col min="4" max="4" width="6" bestFit="1" customWidth="1"/>
    <col min="5" max="5" width="25" bestFit="1" customWidth="1"/>
    <col min="6" max="6" width="4.28515625" bestFit="1" customWidth="1"/>
    <col min="7" max="7" width="7" bestFit="1" customWidth="1"/>
    <col min="8" max="8" width="6.42578125" bestFit="1" customWidth="1"/>
    <col min="9" max="9" width="7.5703125" bestFit="1" customWidth="1"/>
    <col min="10" max="10" width="6" bestFit="1" customWidth="1"/>
  </cols>
  <sheetData>
    <row r="1" spans="1:10" x14ac:dyDescent="0.25">
      <c r="A1" t="s">
        <v>1355</v>
      </c>
      <c r="B1" t="s">
        <v>454</v>
      </c>
      <c r="C1" t="s">
        <v>456</v>
      </c>
      <c r="D1" t="s">
        <v>14</v>
      </c>
      <c r="E1" t="s">
        <v>1354</v>
      </c>
      <c r="F1" t="s">
        <v>457</v>
      </c>
      <c r="G1" t="s">
        <v>458</v>
      </c>
      <c r="H1" t="s">
        <v>1365</v>
      </c>
      <c r="I1" t="s">
        <v>461</v>
      </c>
      <c r="J1" t="s">
        <v>462</v>
      </c>
    </row>
    <row r="2" spans="1:10" x14ac:dyDescent="0.25">
      <c r="A2" t="str">
        <f>_xlfn.CONCAT(D2,C2)</f>
        <v>CARChristian McCaffrey</v>
      </c>
      <c r="B2">
        <v>1</v>
      </c>
      <c r="C2" t="s">
        <v>160</v>
      </c>
      <c r="D2" t="s">
        <v>463</v>
      </c>
      <c r="E2" t="str">
        <f>VLOOKUP(D2,'team abbr lookup'!A:B,2,FALSE)</f>
        <v>Carolina Panthers</v>
      </c>
      <c r="F2">
        <v>13</v>
      </c>
      <c r="G2" t="s">
        <v>411</v>
      </c>
      <c r="H2">
        <v>1</v>
      </c>
      <c r="I2">
        <v>1</v>
      </c>
      <c r="J2">
        <f>AVERAGE(H2,I2)</f>
        <v>1</v>
      </c>
    </row>
    <row r="3" spans="1:10" x14ac:dyDescent="0.25">
      <c r="A3" t="str">
        <f t="shared" ref="A3:A66" si="0">_xlfn.CONCAT(D3,C3)</f>
        <v>NYGSaquon Barkley</v>
      </c>
      <c r="B3">
        <v>2</v>
      </c>
      <c r="C3" t="s">
        <v>103</v>
      </c>
      <c r="D3" t="s">
        <v>464</v>
      </c>
      <c r="E3" t="str">
        <f>VLOOKUP(D3,'team abbr lookup'!A:B,2,FALSE)</f>
        <v>New York Giants</v>
      </c>
      <c r="F3">
        <v>11</v>
      </c>
      <c r="G3" t="s">
        <v>412</v>
      </c>
      <c r="H3">
        <v>2</v>
      </c>
      <c r="I3">
        <v>2</v>
      </c>
      <c r="J3">
        <f t="shared" ref="J3:J66" si="1">AVERAGE(H3,I3)</f>
        <v>2</v>
      </c>
    </row>
    <row r="4" spans="1:10" x14ac:dyDescent="0.25">
      <c r="A4" t="str">
        <f t="shared" si="0"/>
        <v>DALEzekiel Elliott</v>
      </c>
      <c r="B4">
        <v>3</v>
      </c>
      <c r="C4" t="s">
        <v>141</v>
      </c>
      <c r="D4" t="s">
        <v>465</v>
      </c>
      <c r="E4" t="str">
        <f>VLOOKUP(D4,'team abbr lookup'!A:B,2,FALSE)</f>
        <v>Dallas Cowboys</v>
      </c>
      <c r="F4">
        <v>10</v>
      </c>
      <c r="G4" t="s">
        <v>440</v>
      </c>
      <c r="H4">
        <v>3</v>
      </c>
      <c r="I4">
        <v>3</v>
      </c>
      <c r="J4">
        <f t="shared" si="1"/>
        <v>3</v>
      </c>
    </row>
    <row r="5" spans="1:10" x14ac:dyDescent="0.25">
      <c r="A5" t="str">
        <f t="shared" si="0"/>
        <v>NOMichael Thomas</v>
      </c>
      <c r="B5">
        <v>4</v>
      </c>
      <c r="C5" t="s">
        <v>26</v>
      </c>
      <c r="D5" t="s">
        <v>466</v>
      </c>
      <c r="E5" t="str">
        <f>VLOOKUP(D5,'team abbr lookup'!A:B,2,FALSE)</f>
        <v>New Orleans Saints</v>
      </c>
      <c r="F5">
        <v>6</v>
      </c>
      <c r="G5" t="s">
        <v>400</v>
      </c>
      <c r="H5">
        <v>6</v>
      </c>
      <c r="I5">
        <v>4</v>
      </c>
      <c r="J5">
        <f t="shared" si="1"/>
        <v>5</v>
      </c>
    </row>
    <row r="6" spans="1:10" x14ac:dyDescent="0.25">
      <c r="A6" t="str">
        <f t="shared" si="0"/>
        <v>NOAlvin Kamara</v>
      </c>
      <c r="B6">
        <v>5</v>
      </c>
      <c r="C6" t="s">
        <v>29</v>
      </c>
      <c r="D6" t="s">
        <v>466</v>
      </c>
      <c r="E6" t="str">
        <f>VLOOKUP(D6,'team abbr lookup'!A:B,2,FALSE)</f>
        <v>New Orleans Saints</v>
      </c>
      <c r="F6">
        <v>6</v>
      </c>
      <c r="G6" t="s">
        <v>445</v>
      </c>
      <c r="H6">
        <v>4</v>
      </c>
      <c r="I6">
        <v>6</v>
      </c>
      <c r="J6">
        <f t="shared" si="1"/>
        <v>5</v>
      </c>
    </row>
    <row r="7" spans="1:10" x14ac:dyDescent="0.25">
      <c r="A7" t="str">
        <f t="shared" si="0"/>
        <v>TENDerrick Henry</v>
      </c>
      <c r="B7">
        <v>6</v>
      </c>
      <c r="C7" t="s">
        <v>241</v>
      </c>
      <c r="D7" t="s">
        <v>468</v>
      </c>
      <c r="E7" t="str">
        <f>VLOOKUP(D7,'team abbr lookup'!A:B,2,FALSE)</f>
        <v>Tennessee Titans</v>
      </c>
      <c r="F7">
        <v>7</v>
      </c>
      <c r="G7" t="s">
        <v>446</v>
      </c>
      <c r="H7">
        <v>5</v>
      </c>
      <c r="I7">
        <v>7</v>
      </c>
      <c r="J7">
        <f t="shared" si="1"/>
        <v>6</v>
      </c>
    </row>
    <row r="8" spans="1:10" x14ac:dyDescent="0.25">
      <c r="A8" t="str">
        <f t="shared" si="0"/>
        <v>MINDalvin Cook</v>
      </c>
      <c r="B8">
        <v>7</v>
      </c>
      <c r="C8" t="s">
        <v>215</v>
      </c>
      <c r="D8" t="s">
        <v>467</v>
      </c>
      <c r="E8" t="str">
        <f>VLOOKUP(D8,'team abbr lookup'!A:B,2,FALSE)</f>
        <v>Minnesota Vikings</v>
      </c>
      <c r="F8">
        <v>7</v>
      </c>
      <c r="G8" t="s">
        <v>469</v>
      </c>
      <c r="H8">
        <v>7</v>
      </c>
      <c r="I8">
        <v>5</v>
      </c>
      <c r="J8">
        <f t="shared" si="1"/>
        <v>6</v>
      </c>
    </row>
    <row r="9" spans="1:10" x14ac:dyDescent="0.25">
      <c r="A9" t="str">
        <f t="shared" si="0"/>
        <v>GBDavante Adams</v>
      </c>
      <c r="B9">
        <v>8</v>
      </c>
      <c r="C9" t="s">
        <v>202</v>
      </c>
      <c r="D9" t="s">
        <v>470</v>
      </c>
      <c r="E9" t="str">
        <f>VLOOKUP(D9,'team abbr lookup'!A:B,2,FALSE)</f>
        <v>Green Bay Packers</v>
      </c>
      <c r="F9">
        <v>5</v>
      </c>
      <c r="G9" t="s">
        <v>401</v>
      </c>
      <c r="H9">
        <v>8</v>
      </c>
      <c r="I9">
        <v>8</v>
      </c>
      <c r="J9">
        <f t="shared" si="1"/>
        <v>8</v>
      </c>
    </row>
    <row r="10" spans="1:10" x14ac:dyDescent="0.25">
      <c r="A10" t="str">
        <f t="shared" si="0"/>
        <v>KCTyreek Hill</v>
      </c>
      <c r="B10">
        <v>9</v>
      </c>
      <c r="C10" t="s">
        <v>124</v>
      </c>
      <c r="D10" t="s">
        <v>472</v>
      </c>
      <c r="E10" t="str">
        <f>VLOOKUP(D10,'team abbr lookup'!A:B,2,FALSE)</f>
        <v>Kansas City Chiefs</v>
      </c>
      <c r="F10">
        <v>10</v>
      </c>
      <c r="G10" t="s">
        <v>402</v>
      </c>
      <c r="H10">
        <v>10</v>
      </c>
      <c r="I10">
        <v>10</v>
      </c>
      <c r="J10">
        <f t="shared" si="1"/>
        <v>10</v>
      </c>
    </row>
    <row r="11" spans="1:10" x14ac:dyDescent="0.25">
      <c r="A11" t="str">
        <f t="shared" si="0"/>
        <v>CINJoe Mixon</v>
      </c>
      <c r="B11">
        <v>10</v>
      </c>
      <c r="C11" t="s">
        <v>234</v>
      </c>
      <c r="D11" t="s">
        <v>478</v>
      </c>
      <c r="E11" t="str">
        <f>VLOOKUP(D11,'team abbr lookup'!A:B,2,FALSE)</f>
        <v>Cincinnati Bengals</v>
      </c>
      <c r="F11">
        <v>9</v>
      </c>
      <c r="G11" t="s">
        <v>474</v>
      </c>
      <c r="H11">
        <v>12</v>
      </c>
      <c r="I11">
        <v>9</v>
      </c>
      <c r="J11">
        <f t="shared" si="1"/>
        <v>10.5</v>
      </c>
    </row>
    <row r="12" spans="1:10" x14ac:dyDescent="0.25">
      <c r="A12" t="str">
        <f t="shared" si="0"/>
        <v>ATLJulio Jones</v>
      </c>
      <c r="B12">
        <v>11</v>
      </c>
      <c r="C12" t="s">
        <v>194</v>
      </c>
      <c r="D12" t="s">
        <v>477</v>
      </c>
      <c r="E12" t="str">
        <f>VLOOKUP(D12,'team abbr lookup'!A:B,2,FALSE)</f>
        <v>Atlanta Falcons</v>
      </c>
      <c r="F12">
        <v>10</v>
      </c>
      <c r="G12" t="s">
        <v>450</v>
      </c>
      <c r="H12">
        <v>14</v>
      </c>
      <c r="I12">
        <v>11</v>
      </c>
      <c r="J12">
        <f t="shared" si="1"/>
        <v>12.5</v>
      </c>
    </row>
    <row r="13" spans="1:10" x14ac:dyDescent="0.25">
      <c r="A13" t="str">
        <f t="shared" si="0"/>
        <v>CLENick Chubb</v>
      </c>
      <c r="B13">
        <v>12</v>
      </c>
      <c r="C13" t="s">
        <v>280</v>
      </c>
      <c r="D13" t="s">
        <v>473</v>
      </c>
      <c r="E13" t="str">
        <f>VLOOKUP(D13,'team abbr lookup'!A:B,2,FALSE)</f>
        <v>Cleveland Browns</v>
      </c>
      <c r="F13">
        <v>9</v>
      </c>
      <c r="G13" t="s">
        <v>476</v>
      </c>
      <c r="H13">
        <v>13</v>
      </c>
      <c r="I13">
        <v>13</v>
      </c>
      <c r="J13">
        <f t="shared" si="1"/>
        <v>13</v>
      </c>
    </row>
    <row r="14" spans="1:10" x14ac:dyDescent="0.25">
      <c r="A14" t="str">
        <f t="shared" si="0"/>
        <v>ARIDeAndre Hopkins</v>
      </c>
      <c r="B14">
        <v>13</v>
      </c>
      <c r="C14" t="s">
        <v>221</v>
      </c>
      <c r="D14" t="s">
        <v>471</v>
      </c>
      <c r="E14" t="str">
        <f>VLOOKUP(D14,'team abbr lookup'!A:B,2,FALSE)</f>
        <v>Arizona Cardinals</v>
      </c>
      <c r="F14">
        <v>8</v>
      </c>
      <c r="G14" t="s">
        <v>451</v>
      </c>
      <c r="H14">
        <v>17</v>
      </c>
      <c r="I14">
        <v>12</v>
      </c>
      <c r="J14">
        <f t="shared" si="1"/>
        <v>14.5</v>
      </c>
    </row>
    <row r="15" spans="1:10" x14ac:dyDescent="0.25">
      <c r="A15" t="str">
        <f t="shared" si="0"/>
        <v>ARIKenyan Drake</v>
      </c>
      <c r="B15">
        <v>14</v>
      </c>
      <c r="C15" t="s">
        <v>225</v>
      </c>
      <c r="D15" t="s">
        <v>471</v>
      </c>
      <c r="E15" t="str">
        <f>VLOOKUP(D15,'team abbr lookup'!A:B,2,FALSE)</f>
        <v>Arizona Cardinals</v>
      </c>
      <c r="F15">
        <v>8</v>
      </c>
      <c r="G15" t="s">
        <v>479</v>
      </c>
      <c r="H15">
        <v>16</v>
      </c>
      <c r="I15">
        <v>17</v>
      </c>
      <c r="J15">
        <f t="shared" si="1"/>
        <v>16.5</v>
      </c>
    </row>
    <row r="16" spans="1:10" x14ac:dyDescent="0.25">
      <c r="A16" t="str">
        <f t="shared" si="0"/>
        <v>LVJosh Jacobs</v>
      </c>
      <c r="B16">
        <v>15</v>
      </c>
      <c r="C16" t="s">
        <v>111</v>
      </c>
      <c r="D16" t="s">
        <v>484</v>
      </c>
      <c r="E16" t="str">
        <f>VLOOKUP(D16,'team abbr lookup'!A:B,2,FALSE)</f>
        <v>Las Vegas Raiders</v>
      </c>
      <c r="F16">
        <v>6</v>
      </c>
      <c r="G16" t="s">
        <v>480</v>
      </c>
      <c r="H16">
        <v>19</v>
      </c>
      <c r="I16">
        <v>15</v>
      </c>
      <c r="J16">
        <f t="shared" si="1"/>
        <v>17</v>
      </c>
    </row>
    <row r="17" spans="1:10" x14ac:dyDescent="0.25">
      <c r="A17" t="str">
        <f t="shared" si="0"/>
        <v>KCTravis Kelce</v>
      </c>
      <c r="B17">
        <v>16</v>
      </c>
      <c r="C17" t="s">
        <v>129</v>
      </c>
      <c r="D17" t="s">
        <v>472</v>
      </c>
      <c r="E17" t="str">
        <f>VLOOKUP(D17,'team abbr lookup'!A:B,2,FALSE)</f>
        <v>Kansas City Chiefs</v>
      </c>
      <c r="F17">
        <v>10</v>
      </c>
      <c r="G17" t="s">
        <v>356</v>
      </c>
      <c r="H17">
        <v>18</v>
      </c>
      <c r="I17">
        <v>16</v>
      </c>
      <c r="J17">
        <f t="shared" si="1"/>
        <v>17</v>
      </c>
    </row>
    <row r="18" spans="1:10" x14ac:dyDescent="0.25">
      <c r="A18" t="str">
        <f t="shared" si="0"/>
        <v>KCPatrick Mahomes</v>
      </c>
      <c r="B18">
        <v>17</v>
      </c>
      <c r="C18" t="s">
        <v>128</v>
      </c>
      <c r="D18" t="s">
        <v>472</v>
      </c>
      <c r="E18" t="str">
        <f>VLOOKUP(D18,'team abbr lookup'!A:B,2,FALSE)</f>
        <v>Kansas City Chiefs</v>
      </c>
      <c r="F18">
        <v>10</v>
      </c>
      <c r="G18" t="s">
        <v>489</v>
      </c>
      <c r="H18">
        <v>9</v>
      </c>
      <c r="I18">
        <v>27</v>
      </c>
      <c r="J18">
        <f t="shared" si="1"/>
        <v>18</v>
      </c>
    </row>
    <row r="19" spans="1:10" x14ac:dyDescent="0.25">
      <c r="A19" t="str">
        <f t="shared" si="0"/>
        <v>KCClyde Edwards-Helaire</v>
      </c>
      <c r="B19">
        <v>18</v>
      </c>
      <c r="C19" t="s">
        <v>127</v>
      </c>
      <c r="D19" t="s">
        <v>472</v>
      </c>
      <c r="E19" t="str">
        <f>VLOOKUP(D19,'team abbr lookup'!A:B,2,FALSE)</f>
        <v>Kansas City Chiefs</v>
      </c>
      <c r="F19">
        <v>10</v>
      </c>
      <c r="G19" t="s">
        <v>482</v>
      </c>
      <c r="H19">
        <v>11</v>
      </c>
      <c r="I19">
        <v>26</v>
      </c>
      <c r="J19">
        <f t="shared" si="1"/>
        <v>18.5</v>
      </c>
    </row>
    <row r="20" spans="1:10" x14ac:dyDescent="0.25">
      <c r="A20" t="str">
        <f t="shared" si="0"/>
        <v>TBChris Godwin</v>
      </c>
      <c r="B20">
        <v>19</v>
      </c>
      <c r="C20" t="s">
        <v>187</v>
      </c>
      <c r="D20" t="s">
        <v>487</v>
      </c>
      <c r="E20" t="str">
        <f>VLOOKUP(D20,'team abbr lookup'!A:B,2,FALSE)</f>
        <v>Tampa Bay Buccaneers</v>
      </c>
      <c r="F20">
        <v>13</v>
      </c>
      <c r="G20" t="s">
        <v>452</v>
      </c>
      <c r="H20">
        <v>24</v>
      </c>
      <c r="I20">
        <v>14</v>
      </c>
      <c r="J20">
        <f t="shared" si="1"/>
        <v>19</v>
      </c>
    </row>
    <row r="21" spans="1:10" x14ac:dyDescent="0.25">
      <c r="A21" t="str">
        <f t="shared" si="0"/>
        <v>SFGeorge Kittle</v>
      </c>
      <c r="B21">
        <v>20</v>
      </c>
      <c r="C21" t="s">
        <v>61</v>
      </c>
      <c r="D21" t="s">
        <v>491</v>
      </c>
      <c r="E21" t="str">
        <f>VLOOKUP(D21,'team abbr lookup'!A:B,2,FALSE)</f>
        <v>San Francisco 49ers</v>
      </c>
      <c r="F21">
        <v>11</v>
      </c>
      <c r="G21" t="s">
        <v>448</v>
      </c>
      <c r="H21">
        <v>20</v>
      </c>
      <c r="I21">
        <v>18</v>
      </c>
      <c r="J21">
        <f t="shared" si="1"/>
        <v>19</v>
      </c>
    </row>
    <row r="22" spans="1:10" x14ac:dyDescent="0.25">
      <c r="A22" t="str">
        <f t="shared" si="0"/>
        <v>BALLamar Jackson</v>
      </c>
      <c r="B22">
        <v>21</v>
      </c>
      <c r="C22" t="s">
        <v>153</v>
      </c>
      <c r="D22" t="s">
        <v>488</v>
      </c>
      <c r="E22" t="str">
        <f>VLOOKUP(D22,'team abbr lookup'!A:B,2,FALSE)</f>
        <v>Baltimore Ravens</v>
      </c>
      <c r="F22">
        <v>8</v>
      </c>
      <c r="G22" t="s">
        <v>490</v>
      </c>
      <c r="H22">
        <v>15</v>
      </c>
      <c r="I22">
        <v>24</v>
      </c>
      <c r="J22">
        <f t="shared" si="1"/>
        <v>19.5</v>
      </c>
    </row>
    <row r="23" spans="1:10" x14ac:dyDescent="0.25">
      <c r="A23" t="str">
        <f t="shared" si="0"/>
        <v>GBAaron Jones</v>
      </c>
      <c r="B23">
        <v>22</v>
      </c>
      <c r="C23" t="s">
        <v>207</v>
      </c>
      <c r="D23" t="s">
        <v>470</v>
      </c>
      <c r="E23" t="str">
        <f>VLOOKUP(D23,'team abbr lookup'!A:B,2,FALSE)</f>
        <v>Green Bay Packers</v>
      </c>
      <c r="F23">
        <v>5</v>
      </c>
      <c r="G23" t="s">
        <v>483</v>
      </c>
      <c r="H23">
        <v>22</v>
      </c>
      <c r="I23">
        <v>19</v>
      </c>
      <c r="J23">
        <f t="shared" si="1"/>
        <v>20.5</v>
      </c>
    </row>
    <row r="24" spans="1:10" x14ac:dyDescent="0.25">
      <c r="A24" t="str">
        <f t="shared" si="0"/>
        <v>PHIMiles Sanders</v>
      </c>
      <c r="B24">
        <v>23</v>
      </c>
      <c r="C24" t="s">
        <v>272</v>
      </c>
      <c r="D24" t="s">
        <v>475</v>
      </c>
      <c r="E24" t="str">
        <f>VLOOKUP(D24,'team abbr lookup'!A:B,2,FALSE)</f>
        <v>Philadelphia Eagles</v>
      </c>
      <c r="F24">
        <v>9</v>
      </c>
      <c r="G24" t="s">
        <v>485</v>
      </c>
      <c r="H24">
        <v>21</v>
      </c>
      <c r="I24">
        <v>21</v>
      </c>
      <c r="J24">
        <f t="shared" si="1"/>
        <v>21</v>
      </c>
    </row>
    <row r="25" spans="1:10" x14ac:dyDescent="0.25">
      <c r="A25" t="str">
        <f t="shared" si="0"/>
        <v>LACAustin Ekeler</v>
      </c>
      <c r="B25">
        <v>24</v>
      </c>
      <c r="C25" t="s">
        <v>94</v>
      </c>
      <c r="D25" t="s">
        <v>481</v>
      </c>
      <c r="E25" t="str">
        <f>VLOOKUP(D25,'team abbr lookup'!A:B,2,FALSE)</f>
        <v>Los Angeles Chargers</v>
      </c>
      <c r="F25">
        <v>10</v>
      </c>
      <c r="G25" t="s">
        <v>486</v>
      </c>
      <c r="H25">
        <v>23</v>
      </c>
      <c r="I25">
        <v>20</v>
      </c>
      <c r="J25">
        <f t="shared" si="1"/>
        <v>21.5</v>
      </c>
    </row>
    <row r="26" spans="1:10" x14ac:dyDescent="0.25">
      <c r="A26" t="str">
        <f t="shared" si="0"/>
        <v>DETKenny Golladay</v>
      </c>
      <c r="B26">
        <v>25</v>
      </c>
      <c r="C26" t="s">
        <v>63</v>
      </c>
      <c r="D26" t="s">
        <v>492</v>
      </c>
      <c r="E26" t="str">
        <f>VLOOKUP(D26,'team abbr lookup'!A:B,2,FALSE)</f>
        <v>Detroit Lions</v>
      </c>
      <c r="F26">
        <v>5</v>
      </c>
      <c r="G26" t="s">
        <v>493</v>
      </c>
      <c r="H26">
        <v>25</v>
      </c>
      <c r="I26">
        <v>22</v>
      </c>
      <c r="J26">
        <f t="shared" si="1"/>
        <v>23.5</v>
      </c>
    </row>
    <row r="27" spans="1:10" x14ac:dyDescent="0.25">
      <c r="A27" t="str">
        <f t="shared" si="0"/>
        <v>TBMike Evans</v>
      </c>
      <c r="B27">
        <v>26</v>
      </c>
      <c r="C27" t="s">
        <v>188</v>
      </c>
      <c r="D27" t="s">
        <v>487</v>
      </c>
      <c r="E27" t="str">
        <f>VLOOKUP(D27,'team abbr lookup'!A:B,2,FALSE)</f>
        <v>Tampa Bay Buccaneers</v>
      </c>
      <c r="F27">
        <v>13</v>
      </c>
      <c r="G27" t="s">
        <v>494</v>
      </c>
      <c r="H27">
        <v>26</v>
      </c>
      <c r="I27">
        <v>23</v>
      </c>
      <c r="J27">
        <f t="shared" si="1"/>
        <v>24.5</v>
      </c>
    </row>
    <row r="28" spans="1:10" x14ac:dyDescent="0.25">
      <c r="A28" t="str">
        <f t="shared" si="0"/>
        <v>CLEOdell Beckham Jr.</v>
      </c>
      <c r="B28">
        <v>27</v>
      </c>
      <c r="C28" t="s">
        <v>405</v>
      </c>
      <c r="D28" t="s">
        <v>473</v>
      </c>
      <c r="E28" t="str">
        <f>VLOOKUP(D28,'team abbr lookup'!A:B,2,FALSE)</f>
        <v>Cleveland Browns</v>
      </c>
      <c r="F28">
        <v>9</v>
      </c>
      <c r="G28" t="s">
        <v>497</v>
      </c>
      <c r="H28">
        <v>28</v>
      </c>
      <c r="I28">
        <v>25</v>
      </c>
      <c r="J28">
        <f t="shared" si="1"/>
        <v>26.5</v>
      </c>
    </row>
    <row r="29" spans="1:10" x14ac:dyDescent="0.25">
      <c r="A29" t="str">
        <f t="shared" si="0"/>
        <v>CHIAllen Robinson</v>
      </c>
      <c r="B29">
        <v>28</v>
      </c>
      <c r="C29" t="s">
        <v>82</v>
      </c>
      <c r="D29" t="s">
        <v>499</v>
      </c>
      <c r="E29" t="str">
        <f>VLOOKUP(D29,'team abbr lookup'!A:B,2,FALSE)</f>
        <v>Chicago Bears</v>
      </c>
      <c r="F29">
        <v>11</v>
      </c>
      <c r="G29" t="s">
        <v>500</v>
      </c>
      <c r="H29">
        <v>27</v>
      </c>
      <c r="I29">
        <v>28</v>
      </c>
      <c r="J29">
        <f t="shared" si="1"/>
        <v>27.5</v>
      </c>
    </row>
    <row r="30" spans="1:10" x14ac:dyDescent="0.25">
      <c r="A30" t="str">
        <f t="shared" si="0"/>
        <v>PITJuJu Smith-Schuster</v>
      </c>
      <c r="B30">
        <v>29</v>
      </c>
      <c r="C30" t="s">
        <v>287</v>
      </c>
      <c r="D30" t="s">
        <v>502</v>
      </c>
      <c r="E30" t="str">
        <f>VLOOKUP(D30,'team abbr lookup'!A:B,2,FALSE)</f>
        <v>Pittsburgh Steelers</v>
      </c>
      <c r="F30">
        <v>8</v>
      </c>
      <c r="G30" t="s">
        <v>501</v>
      </c>
      <c r="H30">
        <v>34</v>
      </c>
      <c r="I30">
        <v>30</v>
      </c>
      <c r="J30">
        <f t="shared" si="1"/>
        <v>32</v>
      </c>
    </row>
    <row r="31" spans="1:10" x14ac:dyDescent="0.25">
      <c r="A31" t="str">
        <f t="shared" si="0"/>
        <v>ATLTodd Gurley</v>
      </c>
      <c r="B31">
        <v>30</v>
      </c>
      <c r="C31" t="s">
        <v>197</v>
      </c>
      <c r="D31" t="s">
        <v>477</v>
      </c>
      <c r="E31" t="str">
        <f>VLOOKUP(D31,'team abbr lookup'!A:B,2,FALSE)</f>
        <v>Atlanta Falcons</v>
      </c>
      <c r="F31">
        <v>10</v>
      </c>
      <c r="G31" t="s">
        <v>496</v>
      </c>
      <c r="H31">
        <v>32</v>
      </c>
      <c r="I31">
        <v>32</v>
      </c>
      <c r="J31">
        <f t="shared" si="1"/>
        <v>32</v>
      </c>
    </row>
    <row r="32" spans="1:10" x14ac:dyDescent="0.25">
      <c r="A32" t="str">
        <f t="shared" si="0"/>
        <v>DALAmari Cooper</v>
      </c>
      <c r="B32">
        <v>31</v>
      </c>
      <c r="C32" t="s">
        <v>138</v>
      </c>
      <c r="D32" t="s">
        <v>465</v>
      </c>
      <c r="E32" t="str">
        <f>VLOOKUP(D32,'team abbr lookup'!A:B,2,FALSE)</f>
        <v>Dallas Cowboys</v>
      </c>
      <c r="F32">
        <v>10</v>
      </c>
      <c r="G32" t="s">
        <v>503</v>
      </c>
      <c r="H32">
        <v>36</v>
      </c>
      <c r="I32">
        <v>29</v>
      </c>
      <c r="J32">
        <f t="shared" si="1"/>
        <v>32.5</v>
      </c>
    </row>
    <row r="33" spans="1:10" x14ac:dyDescent="0.25">
      <c r="A33" t="str">
        <f t="shared" si="0"/>
        <v>MINAdam Thielen</v>
      </c>
      <c r="B33">
        <v>32</v>
      </c>
      <c r="C33" t="s">
        <v>212</v>
      </c>
      <c r="D33" t="s">
        <v>467</v>
      </c>
      <c r="E33" t="str">
        <f>VLOOKUP(D33,'team abbr lookup'!A:B,2,FALSE)</f>
        <v>Minnesota Vikings</v>
      </c>
      <c r="F33">
        <v>7</v>
      </c>
      <c r="G33" t="s">
        <v>504</v>
      </c>
      <c r="H33">
        <v>30</v>
      </c>
      <c r="I33">
        <v>36</v>
      </c>
      <c r="J33">
        <f t="shared" si="1"/>
        <v>33</v>
      </c>
    </row>
    <row r="34" spans="1:10" x14ac:dyDescent="0.25">
      <c r="A34" t="str">
        <f t="shared" si="0"/>
        <v>SEAChris Carson</v>
      </c>
      <c r="B34">
        <v>33</v>
      </c>
      <c r="C34" t="s">
        <v>262</v>
      </c>
      <c r="D34" t="s">
        <v>505</v>
      </c>
      <c r="E34" t="str">
        <f>VLOOKUP(D34,'team abbr lookup'!A:B,2,FALSE)</f>
        <v>Seattle Seahawks</v>
      </c>
      <c r="F34">
        <v>6</v>
      </c>
      <c r="G34" t="s">
        <v>498</v>
      </c>
      <c r="H34">
        <v>31</v>
      </c>
      <c r="I34">
        <v>37</v>
      </c>
      <c r="J34">
        <f t="shared" si="1"/>
        <v>34</v>
      </c>
    </row>
    <row r="35" spans="1:10" x14ac:dyDescent="0.25">
      <c r="A35" t="str">
        <f t="shared" si="0"/>
        <v>CARD.J. Moore</v>
      </c>
      <c r="B35">
        <v>34</v>
      </c>
      <c r="C35" t="s">
        <v>157</v>
      </c>
      <c r="D35" t="s">
        <v>463</v>
      </c>
      <c r="E35" t="str">
        <f>VLOOKUP(D35,'team abbr lookup'!A:B,2,FALSE)</f>
        <v>Carolina Panthers</v>
      </c>
      <c r="F35">
        <v>13</v>
      </c>
      <c r="G35" t="s">
        <v>507</v>
      </c>
      <c r="H35">
        <v>38</v>
      </c>
      <c r="I35">
        <v>31</v>
      </c>
      <c r="J35">
        <f t="shared" si="1"/>
        <v>34.5</v>
      </c>
    </row>
    <row r="36" spans="1:10" x14ac:dyDescent="0.25">
      <c r="A36" t="str">
        <f t="shared" si="0"/>
        <v>TENA.J. Brown</v>
      </c>
      <c r="B36">
        <v>35</v>
      </c>
      <c r="C36" t="s">
        <v>238</v>
      </c>
      <c r="D36" t="s">
        <v>468</v>
      </c>
      <c r="E36" t="str">
        <f>VLOOKUP(D36,'team abbr lookup'!A:B,2,FALSE)</f>
        <v>Tennessee Titans</v>
      </c>
      <c r="F36">
        <v>7</v>
      </c>
      <c r="G36" t="s">
        <v>511</v>
      </c>
      <c r="H36">
        <v>39</v>
      </c>
      <c r="I36">
        <v>34</v>
      </c>
      <c r="J36">
        <f t="shared" si="1"/>
        <v>36.5</v>
      </c>
    </row>
    <row r="37" spans="1:10" x14ac:dyDescent="0.25">
      <c r="A37" t="str">
        <f t="shared" si="0"/>
        <v>BALMark Andrews</v>
      </c>
      <c r="B37">
        <v>36</v>
      </c>
      <c r="C37" t="s">
        <v>154</v>
      </c>
      <c r="D37" t="s">
        <v>488</v>
      </c>
      <c r="E37" t="str">
        <f>VLOOKUP(D37,'team abbr lookup'!A:B,2,FALSE)</f>
        <v>Baltimore Ravens</v>
      </c>
      <c r="F37">
        <v>8</v>
      </c>
      <c r="G37" t="s">
        <v>512</v>
      </c>
      <c r="H37">
        <v>35</v>
      </c>
      <c r="I37">
        <v>38</v>
      </c>
      <c r="J37">
        <f t="shared" si="1"/>
        <v>36.5</v>
      </c>
    </row>
    <row r="38" spans="1:10" x14ac:dyDescent="0.25">
      <c r="A38" t="str">
        <f t="shared" si="0"/>
        <v>DENMelvin Gordon</v>
      </c>
      <c r="B38">
        <v>37</v>
      </c>
      <c r="C38" t="s">
        <v>7</v>
      </c>
      <c r="D38" t="s">
        <v>516</v>
      </c>
      <c r="E38" t="str">
        <f>VLOOKUP(D38,'team abbr lookup'!A:B,2,FALSE)</f>
        <v>Denver Broncos</v>
      </c>
      <c r="F38">
        <v>8</v>
      </c>
      <c r="G38" t="s">
        <v>506</v>
      </c>
      <c r="H38">
        <v>33</v>
      </c>
      <c r="I38">
        <v>43</v>
      </c>
      <c r="J38">
        <f t="shared" si="1"/>
        <v>38</v>
      </c>
    </row>
    <row r="39" spans="1:10" x14ac:dyDescent="0.25">
      <c r="A39" t="str">
        <f t="shared" si="0"/>
        <v>TBLeonard Fournette</v>
      </c>
      <c r="B39">
        <v>38</v>
      </c>
      <c r="C39" t="s">
        <v>74</v>
      </c>
      <c r="D39" t="s">
        <v>487</v>
      </c>
      <c r="E39" t="str">
        <f>VLOOKUP(D39,'team abbr lookup'!A:B,2,FALSE)</f>
        <v>Tampa Bay Buccaneers</v>
      </c>
      <c r="F39">
        <v>13</v>
      </c>
      <c r="G39" t="s">
        <v>509</v>
      </c>
      <c r="H39">
        <v>46</v>
      </c>
      <c r="I39">
        <v>33</v>
      </c>
      <c r="J39">
        <f t="shared" si="1"/>
        <v>39.5</v>
      </c>
    </row>
    <row r="40" spans="1:10" x14ac:dyDescent="0.25">
      <c r="A40" t="str">
        <f t="shared" si="0"/>
        <v>LARCooper Kupp</v>
      </c>
      <c r="B40">
        <v>39</v>
      </c>
      <c r="C40" t="s">
        <v>176</v>
      </c>
      <c r="D40" t="s">
        <v>510</v>
      </c>
      <c r="E40" t="str">
        <f>VLOOKUP(D40,'team abbr lookup'!A:B,2,FALSE)</f>
        <v>Los Angeles Rams</v>
      </c>
      <c r="F40">
        <v>9</v>
      </c>
      <c r="G40" t="s">
        <v>515</v>
      </c>
      <c r="H40">
        <v>45</v>
      </c>
      <c r="I40">
        <v>35</v>
      </c>
      <c r="J40">
        <f t="shared" si="1"/>
        <v>40</v>
      </c>
    </row>
    <row r="41" spans="1:10" x14ac:dyDescent="0.25">
      <c r="A41" t="str">
        <f t="shared" si="0"/>
        <v>INDJonathan Taylor</v>
      </c>
      <c r="B41">
        <v>40</v>
      </c>
      <c r="C41" t="s">
        <v>168</v>
      </c>
      <c r="D41" t="s">
        <v>523</v>
      </c>
      <c r="E41" t="str">
        <f>VLOOKUP(D41,'team abbr lookup'!A:B,2,FALSE)</f>
        <v>Indianapolis Colts</v>
      </c>
      <c r="F41">
        <v>7</v>
      </c>
      <c r="G41" t="s">
        <v>514</v>
      </c>
      <c r="H41">
        <v>37</v>
      </c>
      <c r="I41">
        <v>44</v>
      </c>
      <c r="J41">
        <f t="shared" si="1"/>
        <v>40.5</v>
      </c>
    </row>
    <row r="42" spans="1:10" x14ac:dyDescent="0.25">
      <c r="A42" t="str">
        <f t="shared" si="0"/>
        <v>PHIZach Ertz</v>
      </c>
      <c r="B42">
        <v>41</v>
      </c>
      <c r="C42" t="s">
        <v>275</v>
      </c>
      <c r="D42" t="s">
        <v>475</v>
      </c>
      <c r="E42" t="str">
        <f>VLOOKUP(D42,'team abbr lookup'!A:B,2,FALSE)</f>
        <v>Philadelphia Eagles</v>
      </c>
      <c r="F42">
        <v>9</v>
      </c>
      <c r="G42" t="s">
        <v>518</v>
      </c>
      <c r="H42">
        <v>43</v>
      </c>
      <c r="I42">
        <v>39</v>
      </c>
      <c r="J42">
        <f t="shared" si="1"/>
        <v>41</v>
      </c>
    </row>
    <row r="43" spans="1:10" x14ac:dyDescent="0.25">
      <c r="A43" t="str">
        <f t="shared" si="0"/>
        <v>PITJames Conner</v>
      </c>
      <c r="B43">
        <v>42</v>
      </c>
      <c r="C43" t="s">
        <v>291</v>
      </c>
      <c r="D43" t="s">
        <v>502</v>
      </c>
      <c r="E43" t="str">
        <f>VLOOKUP(D43,'team abbr lookup'!A:B,2,FALSE)</f>
        <v>Pittsburgh Steelers</v>
      </c>
      <c r="F43">
        <v>8</v>
      </c>
      <c r="G43" t="s">
        <v>517</v>
      </c>
      <c r="H43">
        <v>29</v>
      </c>
      <c r="I43">
        <v>55</v>
      </c>
      <c r="J43">
        <f t="shared" si="1"/>
        <v>42</v>
      </c>
    </row>
    <row r="44" spans="1:10" x14ac:dyDescent="0.25">
      <c r="A44" t="str">
        <f t="shared" si="0"/>
        <v>ATLCalvin Ridley</v>
      </c>
      <c r="B44">
        <v>43</v>
      </c>
      <c r="C44" t="s">
        <v>195</v>
      </c>
      <c r="D44" t="s">
        <v>477</v>
      </c>
      <c r="E44" t="str">
        <f>VLOOKUP(D44,'team abbr lookup'!A:B,2,FALSE)</f>
        <v>Atlanta Falcons</v>
      </c>
      <c r="F44">
        <v>10</v>
      </c>
      <c r="G44" t="s">
        <v>519</v>
      </c>
      <c r="H44">
        <v>47</v>
      </c>
      <c r="I44">
        <v>41</v>
      </c>
      <c r="J44">
        <f t="shared" si="1"/>
        <v>44</v>
      </c>
    </row>
    <row r="45" spans="1:10" x14ac:dyDescent="0.25">
      <c r="A45" t="str">
        <f t="shared" si="0"/>
        <v>NYJLe'Veon Bell</v>
      </c>
      <c r="B45">
        <v>44</v>
      </c>
      <c r="C45" t="s">
        <v>119</v>
      </c>
      <c r="D45" t="s">
        <v>508</v>
      </c>
      <c r="E45" t="str">
        <f>VLOOKUP(D45,'team abbr lookup'!A:B,2,FALSE)</f>
        <v>New York Jets</v>
      </c>
      <c r="F45">
        <v>11</v>
      </c>
      <c r="G45" t="s">
        <v>521</v>
      </c>
      <c r="H45">
        <v>44</v>
      </c>
      <c r="I45">
        <v>46</v>
      </c>
      <c r="J45">
        <f t="shared" si="1"/>
        <v>45</v>
      </c>
    </row>
    <row r="46" spans="1:10" x14ac:dyDescent="0.25">
      <c r="A46" t="str">
        <f t="shared" si="0"/>
        <v>DENCourtland Sutton</v>
      </c>
      <c r="B46">
        <v>45</v>
      </c>
      <c r="C46" t="s">
        <v>4</v>
      </c>
      <c r="D46" t="s">
        <v>516</v>
      </c>
      <c r="E46" t="str">
        <f>VLOOKUP(D46,'team abbr lookup'!A:B,2,FALSE)</f>
        <v>Denver Broncos</v>
      </c>
      <c r="F46">
        <v>8</v>
      </c>
      <c r="G46" t="s">
        <v>520</v>
      </c>
      <c r="H46">
        <v>55</v>
      </c>
      <c r="I46">
        <v>40</v>
      </c>
      <c r="J46">
        <f t="shared" si="1"/>
        <v>47.5</v>
      </c>
    </row>
    <row r="47" spans="1:10" x14ac:dyDescent="0.25">
      <c r="A47" t="str">
        <f t="shared" si="0"/>
        <v>BALMark Ingram</v>
      </c>
      <c r="B47">
        <v>46</v>
      </c>
      <c r="C47" t="s">
        <v>151</v>
      </c>
      <c r="D47" t="s">
        <v>488</v>
      </c>
      <c r="E47" t="str">
        <f>VLOOKUP(D47,'team abbr lookup'!A:B,2,FALSE)</f>
        <v>Baltimore Ravens</v>
      </c>
      <c r="F47">
        <v>8</v>
      </c>
      <c r="G47" t="s">
        <v>524</v>
      </c>
      <c r="H47">
        <v>40</v>
      </c>
      <c r="I47">
        <v>57</v>
      </c>
      <c r="J47">
        <f t="shared" si="1"/>
        <v>48.5</v>
      </c>
    </row>
    <row r="48" spans="1:10" x14ac:dyDescent="0.25">
      <c r="A48" t="str">
        <f t="shared" si="0"/>
        <v>DALDak Prescott</v>
      </c>
      <c r="B48">
        <v>47</v>
      </c>
      <c r="C48" t="s">
        <v>143</v>
      </c>
      <c r="D48" t="s">
        <v>465</v>
      </c>
      <c r="E48" t="str">
        <f>VLOOKUP(D48,'team abbr lookup'!A:B,2,FALSE)</f>
        <v>Dallas Cowboys</v>
      </c>
      <c r="F48">
        <v>10</v>
      </c>
      <c r="G48" t="s">
        <v>530</v>
      </c>
      <c r="H48">
        <v>42</v>
      </c>
      <c r="I48">
        <v>56</v>
      </c>
      <c r="J48">
        <f t="shared" si="1"/>
        <v>49</v>
      </c>
    </row>
    <row r="49" spans="1:10" x14ac:dyDescent="0.25">
      <c r="A49" t="str">
        <f t="shared" si="0"/>
        <v>SEATyler Lockett</v>
      </c>
      <c r="B49">
        <v>48</v>
      </c>
      <c r="C49" t="s">
        <v>258</v>
      </c>
      <c r="D49" t="s">
        <v>505</v>
      </c>
      <c r="E49" t="str">
        <f>VLOOKUP(D49,'team abbr lookup'!A:B,2,FALSE)</f>
        <v>Seattle Seahawks</v>
      </c>
      <c r="F49">
        <v>6</v>
      </c>
      <c r="G49" t="s">
        <v>522</v>
      </c>
      <c r="H49">
        <v>50</v>
      </c>
      <c r="I49">
        <v>49</v>
      </c>
      <c r="J49">
        <f t="shared" si="1"/>
        <v>49.5</v>
      </c>
    </row>
    <row r="50" spans="1:10" x14ac:dyDescent="0.25">
      <c r="A50" t="str">
        <f t="shared" si="0"/>
        <v>LACKeenan Allen</v>
      </c>
      <c r="B50">
        <v>49</v>
      </c>
      <c r="C50" t="s">
        <v>91</v>
      </c>
      <c r="D50" t="s">
        <v>481</v>
      </c>
      <c r="E50" t="str">
        <f>VLOOKUP(D50,'team abbr lookup'!A:B,2,FALSE)</f>
        <v>Los Angeles Chargers</v>
      </c>
      <c r="F50">
        <v>10</v>
      </c>
      <c r="G50" t="s">
        <v>525</v>
      </c>
      <c r="H50">
        <v>60</v>
      </c>
      <c r="I50">
        <v>42</v>
      </c>
      <c r="J50">
        <f t="shared" si="1"/>
        <v>51</v>
      </c>
    </row>
    <row r="51" spans="1:10" x14ac:dyDescent="0.25">
      <c r="A51" t="str">
        <f t="shared" si="0"/>
        <v>HOUDavid Johnson</v>
      </c>
      <c r="B51">
        <v>50</v>
      </c>
      <c r="C51" t="s">
        <v>39</v>
      </c>
      <c r="D51" t="s">
        <v>513</v>
      </c>
      <c r="E51" t="str">
        <f>VLOOKUP(D51,'team abbr lookup'!A:B,2,FALSE)</f>
        <v>Houston Texans</v>
      </c>
      <c r="F51">
        <v>8</v>
      </c>
      <c r="G51" t="s">
        <v>527</v>
      </c>
      <c r="H51">
        <v>56</v>
      </c>
      <c r="I51">
        <v>48</v>
      </c>
      <c r="J51">
        <f t="shared" si="1"/>
        <v>52</v>
      </c>
    </row>
    <row r="52" spans="1:10" x14ac:dyDescent="0.25">
      <c r="A52" t="str">
        <f t="shared" si="0"/>
        <v>JACDJ Chark</v>
      </c>
      <c r="B52">
        <v>51</v>
      </c>
      <c r="C52" t="s">
        <v>408</v>
      </c>
      <c r="D52" t="s">
        <v>495</v>
      </c>
      <c r="E52" t="str">
        <f>VLOOKUP(D52,'team abbr lookup'!A:B,2,FALSE)</f>
        <v>Jacksonville Jaguars</v>
      </c>
      <c r="F52">
        <v>7</v>
      </c>
      <c r="G52" t="s">
        <v>528</v>
      </c>
      <c r="H52">
        <v>54</v>
      </c>
      <c r="I52">
        <v>50</v>
      </c>
      <c r="J52">
        <f t="shared" si="1"/>
        <v>52</v>
      </c>
    </row>
    <row r="53" spans="1:10" x14ac:dyDescent="0.25">
      <c r="A53" t="str">
        <f t="shared" si="0"/>
        <v>SEARussell Wilson</v>
      </c>
      <c r="B53">
        <v>52</v>
      </c>
      <c r="C53" t="s">
        <v>265</v>
      </c>
      <c r="D53" t="s">
        <v>505</v>
      </c>
      <c r="E53" t="str">
        <f>VLOOKUP(D53,'team abbr lookup'!A:B,2,FALSE)</f>
        <v>Seattle Seahawks</v>
      </c>
      <c r="F53">
        <v>6</v>
      </c>
      <c r="G53" t="s">
        <v>532</v>
      </c>
      <c r="H53">
        <v>41</v>
      </c>
      <c r="I53">
        <v>64</v>
      </c>
      <c r="J53">
        <f t="shared" si="1"/>
        <v>52.5</v>
      </c>
    </row>
    <row r="54" spans="1:10" x14ac:dyDescent="0.25">
      <c r="A54" t="str">
        <f t="shared" si="0"/>
        <v>SEAD.K. Metcalf</v>
      </c>
      <c r="B54">
        <v>53</v>
      </c>
      <c r="C54" t="s">
        <v>259</v>
      </c>
      <c r="D54" t="s">
        <v>505</v>
      </c>
      <c r="E54" t="str">
        <f>VLOOKUP(D54,'team abbr lookup'!A:B,2,FALSE)</f>
        <v>Seattle Seahawks</v>
      </c>
      <c r="F54">
        <v>6</v>
      </c>
      <c r="G54" t="s">
        <v>529</v>
      </c>
      <c r="H54">
        <v>53</v>
      </c>
      <c r="I54">
        <v>52</v>
      </c>
      <c r="J54">
        <f t="shared" si="1"/>
        <v>52.5</v>
      </c>
    </row>
    <row r="55" spans="1:10" x14ac:dyDescent="0.25">
      <c r="A55" t="str">
        <f t="shared" si="0"/>
        <v>MIADeVante Parker</v>
      </c>
      <c r="B55">
        <v>54</v>
      </c>
      <c r="C55" t="s">
        <v>409</v>
      </c>
      <c r="D55" t="s">
        <v>534</v>
      </c>
      <c r="E55" t="str">
        <f>VLOOKUP(D55,'team abbr lookup'!A:B,2,FALSE)</f>
        <v>Miami Dolphins</v>
      </c>
      <c r="F55">
        <v>11</v>
      </c>
      <c r="G55" t="s">
        <v>531</v>
      </c>
      <c r="H55">
        <v>61</v>
      </c>
      <c r="I55">
        <v>45</v>
      </c>
      <c r="J55">
        <f t="shared" si="1"/>
        <v>53</v>
      </c>
    </row>
    <row r="56" spans="1:10" x14ac:dyDescent="0.25">
      <c r="A56" t="str">
        <f t="shared" si="0"/>
        <v>WASTerry McLaurin</v>
      </c>
      <c r="B56">
        <v>55</v>
      </c>
      <c r="C56" t="s">
        <v>17</v>
      </c>
      <c r="D56" t="s">
        <v>542</v>
      </c>
      <c r="E56" t="str">
        <f>VLOOKUP(D56,'team abbr lookup'!A:B,2,FALSE)</f>
        <v>Washington Football Team</v>
      </c>
      <c r="F56">
        <v>8</v>
      </c>
      <c r="G56" t="s">
        <v>535</v>
      </c>
      <c r="H56">
        <v>48</v>
      </c>
      <c r="I56">
        <v>59</v>
      </c>
      <c r="J56">
        <f t="shared" si="1"/>
        <v>53.5</v>
      </c>
    </row>
    <row r="57" spans="1:10" x14ac:dyDescent="0.25">
      <c r="A57" t="str">
        <f t="shared" si="0"/>
        <v>LVDarren Waller</v>
      </c>
      <c r="B57">
        <v>56</v>
      </c>
      <c r="C57" t="s">
        <v>114</v>
      </c>
      <c r="D57" t="s">
        <v>484</v>
      </c>
      <c r="E57" t="str">
        <f>VLOOKUP(D57,'team abbr lookup'!A:B,2,FALSE)</f>
        <v>Las Vegas Raiders</v>
      </c>
      <c r="F57">
        <v>6</v>
      </c>
      <c r="G57" t="s">
        <v>533</v>
      </c>
      <c r="H57">
        <v>57</v>
      </c>
      <c r="I57">
        <v>51</v>
      </c>
      <c r="J57">
        <f t="shared" si="1"/>
        <v>54</v>
      </c>
    </row>
    <row r="58" spans="1:10" x14ac:dyDescent="0.25">
      <c r="A58" t="str">
        <f t="shared" si="0"/>
        <v>ARIKyler Murray</v>
      </c>
      <c r="B58">
        <v>57</v>
      </c>
      <c r="C58" t="s">
        <v>227</v>
      </c>
      <c r="D58" t="s">
        <v>471</v>
      </c>
      <c r="E58" t="str">
        <f>VLOOKUP(D58,'team abbr lookup'!A:B,2,FALSE)</f>
        <v>Arizona Cardinals</v>
      </c>
      <c r="F58">
        <v>8</v>
      </c>
      <c r="G58" t="s">
        <v>537</v>
      </c>
      <c r="H58">
        <v>49</v>
      </c>
      <c r="I58">
        <v>61</v>
      </c>
      <c r="J58">
        <f t="shared" si="1"/>
        <v>55</v>
      </c>
    </row>
    <row r="59" spans="1:10" x14ac:dyDescent="0.25">
      <c r="A59" t="str">
        <f t="shared" si="0"/>
        <v>LARRobert Woods</v>
      </c>
      <c r="B59">
        <v>58</v>
      </c>
      <c r="C59" t="s">
        <v>177</v>
      </c>
      <c r="D59" t="s">
        <v>510</v>
      </c>
      <c r="E59" t="str">
        <f>VLOOKUP(D59,'team abbr lookup'!A:B,2,FALSE)</f>
        <v>Los Angeles Rams</v>
      </c>
      <c r="F59">
        <v>9</v>
      </c>
      <c r="G59" t="s">
        <v>536</v>
      </c>
      <c r="H59">
        <v>64</v>
      </c>
      <c r="I59">
        <v>47</v>
      </c>
      <c r="J59">
        <f t="shared" si="1"/>
        <v>55.5</v>
      </c>
    </row>
    <row r="60" spans="1:10" x14ac:dyDescent="0.25">
      <c r="A60" t="str">
        <f t="shared" si="0"/>
        <v>HOUDeshaun Watson</v>
      </c>
      <c r="B60">
        <v>59</v>
      </c>
      <c r="C60" t="s">
        <v>41</v>
      </c>
      <c r="D60" t="s">
        <v>513</v>
      </c>
      <c r="E60" t="str">
        <f>VLOOKUP(D60,'team abbr lookup'!A:B,2,FALSE)</f>
        <v>Houston Texans</v>
      </c>
      <c r="F60">
        <v>8</v>
      </c>
      <c r="G60" t="s">
        <v>538</v>
      </c>
      <c r="H60">
        <v>52</v>
      </c>
      <c r="I60">
        <v>63</v>
      </c>
      <c r="J60">
        <f t="shared" si="1"/>
        <v>57.5</v>
      </c>
    </row>
    <row r="61" spans="1:10" x14ac:dyDescent="0.25">
      <c r="A61" t="str">
        <f t="shared" si="0"/>
        <v>SFRaheem Mostert</v>
      </c>
      <c r="B61">
        <v>60</v>
      </c>
      <c r="C61" t="s">
        <v>56</v>
      </c>
      <c r="D61" t="s">
        <v>491</v>
      </c>
      <c r="E61" t="str">
        <f>VLOOKUP(D61,'team abbr lookup'!A:B,2,FALSE)</f>
        <v>San Francisco 49ers</v>
      </c>
      <c r="F61">
        <v>11</v>
      </c>
      <c r="G61" t="s">
        <v>539</v>
      </c>
      <c r="H61">
        <v>51</v>
      </c>
      <c r="I61">
        <v>66</v>
      </c>
      <c r="J61">
        <f t="shared" si="1"/>
        <v>58.5</v>
      </c>
    </row>
    <row r="62" spans="1:10" x14ac:dyDescent="0.25">
      <c r="A62" t="str">
        <f t="shared" si="0"/>
        <v>BUFDevin Singletary</v>
      </c>
      <c r="B62">
        <v>61</v>
      </c>
      <c r="C62" t="s">
        <v>134</v>
      </c>
      <c r="D62" t="s">
        <v>526</v>
      </c>
      <c r="E62" t="str">
        <f>VLOOKUP(D62,'team abbr lookup'!A:B,2,FALSE)</f>
        <v>Buffalo Bills</v>
      </c>
      <c r="F62">
        <v>11</v>
      </c>
      <c r="G62" t="s">
        <v>541</v>
      </c>
      <c r="H62">
        <v>58</v>
      </c>
      <c r="I62">
        <v>60</v>
      </c>
      <c r="J62">
        <f t="shared" si="1"/>
        <v>59</v>
      </c>
    </row>
    <row r="63" spans="1:10" x14ac:dyDescent="0.25">
      <c r="A63" t="str">
        <f t="shared" si="0"/>
        <v>INDT.Y. Hilton</v>
      </c>
      <c r="B63">
        <v>62</v>
      </c>
      <c r="C63" t="s">
        <v>165</v>
      </c>
      <c r="D63" t="s">
        <v>523</v>
      </c>
      <c r="E63" t="str">
        <f>VLOOKUP(D63,'team abbr lookup'!A:B,2,FALSE)</f>
        <v>Indianapolis Colts</v>
      </c>
      <c r="F63">
        <v>7</v>
      </c>
      <c r="G63" t="s">
        <v>540</v>
      </c>
      <c r="H63">
        <v>66</v>
      </c>
      <c r="I63">
        <v>53</v>
      </c>
      <c r="J63">
        <f t="shared" si="1"/>
        <v>59.5</v>
      </c>
    </row>
    <row r="64" spans="1:10" x14ac:dyDescent="0.25">
      <c r="A64" t="str">
        <f t="shared" si="0"/>
        <v>BUFStefon Diggs</v>
      </c>
      <c r="B64">
        <v>63</v>
      </c>
      <c r="C64" t="s">
        <v>131</v>
      </c>
      <c r="D64" t="s">
        <v>526</v>
      </c>
      <c r="E64" t="str">
        <f>VLOOKUP(D64,'team abbr lookup'!A:B,2,FALSE)</f>
        <v>Buffalo Bills</v>
      </c>
      <c r="F64">
        <v>11</v>
      </c>
      <c r="G64" t="s">
        <v>543</v>
      </c>
      <c r="H64">
        <v>67</v>
      </c>
      <c r="I64">
        <v>54</v>
      </c>
      <c r="J64">
        <f t="shared" si="1"/>
        <v>60.5</v>
      </c>
    </row>
    <row r="65" spans="1:10" x14ac:dyDescent="0.25">
      <c r="A65" t="str">
        <f t="shared" si="0"/>
        <v>CHIDavid Montgomery</v>
      </c>
      <c r="B65">
        <v>64</v>
      </c>
      <c r="C65" t="s">
        <v>85</v>
      </c>
      <c r="D65" t="s">
        <v>499</v>
      </c>
      <c r="E65" t="str">
        <f>VLOOKUP(D65,'team abbr lookup'!A:B,2,FALSE)</f>
        <v>Chicago Bears</v>
      </c>
      <c r="F65">
        <v>11</v>
      </c>
      <c r="G65" t="s">
        <v>544</v>
      </c>
      <c r="H65">
        <v>59</v>
      </c>
      <c r="I65">
        <v>62</v>
      </c>
      <c r="J65">
        <f t="shared" si="1"/>
        <v>60.5</v>
      </c>
    </row>
    <row r="66" spans="1:10" x14ac:dyDescent="0.25">
      <c r="A66" t="str">
        <f t="shared" si="0"/>
        <v>DETD'Andre Swift</v>
      </c>
      <c r="B66">
        <v>65</v>
      </c>
      <c r="C66" t="s">
        <v>66</v>
      </c>
      <c r="D66" t="s">
        <v>492</v>
      </c>
      <c r="E66" t="str">
        <f>VLOOKUP(D66,'team abbr lookup'!A:B,2,FALSE)</f>
        <v>Detroit Lions</v>
      </c>
      <c r="F66">
        <v>5</v>
      </c>
      <c r="G66" t="s">
        <v>545</v>
      </c>
      <c r="H66">
        <v>63</v>
      </c>
      <c r="I66">
        <v>65</v>
      </c>
      <c r="J66">
        <f t="shared" si="1"/>
        <v>64</v>
      </c>
    </row>
    <row r="67" spans="1:10" x14ac:dyDescent="0.25">
      <c r="A67" t="str">
        <f t="shared" ref="A67:A130" si="2">_xlfn.CONCAT(D67,C67)</f>
        <v>LARTyler Higbee</v>
      </c>
      <c r="B67">
        <v>66</v>
      </c>
      <c r="C67" t="s">
        <v>184</v>
      </c>
      <c r="D67" t="s">
        <v>510</v>
      </c>
      <c r="E67" t="str">
        <f>VLOOKUP(D67,'team abbr lookup'!A:B,2,FALSE)</f>
        <v>Los Angeles Rams</v>
      </c>
      <c r="F67">
        <v>9</v>
      </c>
      <c r="G67" t="s">
        <v>550</v>
      </c>
      <c r="H67">
        <v>62</v>
      </c>
      <c r="I67">
        <v>78</v>
      </c>
      <c r="J67">
        <f t="shared" ref="J67:J130" si="3">AVERAGE(H67,I67)</f>
        <v>70</v>
      </c>
    </row>
    <row r="68" spans="1:10" x14ac:dyDescent="0.25">
      <c r="A68" t="str">
        <f t="shared" si="2"/>
        <v>LACHunter Henry</v>
      </c>
      <c r="B68">
        <v>67</v>
      </c>
      <c r="C68" t="s">
        <v>98</v>
      </c>
      <c r="D68" t="s">
        <v>481</v>
      </c>
      <c r="E68" t="str">
        <f>VLOOKUP(D68,'team abbr lookup'!A:B,2,FALSE)</f>
        <v>Los Angeles Chargers</v>
      </c>
      <c r="F68">
        <v>10</v>
      </c>
      <c r="G68" t="s">
        <v>558</v>
      </c>
      <c r="H68">
        <v>69</v>
      </c>
      <c r="I68">
        <v>71</v>
      </c>
      <c r="J68">
        <f t="shared" si="3"/>
        <v>70</v>
      </c>
    </row>
    <row r="69" spans="1:10" x14ac:dyDescent="0.25">
      <c r="A69" t="str">
        <f t="shared" si="2"/>
        <v>BUFJosh Allen</v>
      </c>
      <c r="B69">
        <v>68</v>
      </c>
      <c r="C69" t="s">
        <v>80</v>
      </c>
      <c r="D69" t="s">
        <v>526</v>
      </c>
      <c r="E69" t="str">
        <f>VLOOKUP(D69,'team abbr lookup'!A:B,2,FALSE)</f>
        <v>Buffalo Bills</v>
      </c>
      <c r="F69">
        <v>11</v>
      </c>
      <c r="G69" t="s">
        <v>560</v>
      </c>
      <c r="H69">
        <v>68</v>
      </c>
      <c r="I69">
        <v>73</v>
      </c>
      <c r="J69">
        <f t="shared" si="3"/>
        <v>70.5</v>
      </c>
    </row>
    <row r="70" spans="1:10" x14ac:dyDescent="0.25">
      <c r="A70" t="str">
        <f t="shared" si="2"/>
        <v>LARCam Akers</v>
      </c>
      <c r="B70">
        <v>69</v>
      </c>
      <c r="C70" t="s">
        <v>180</v>
      </c>
      <c r="D70" t="s">
        <v>510</v>
      </c>
      <c r="E70" t="str">
        <f>VLOOKUP(D70,'team abbr lookup'!A:B,2,FALSE)</f>
        <v>Los Angeles Rams</v>
      </c>
      <c r="F70">
        <v>9</v>
      </c>
      <c r="G70" t="s">
        <v>546</v>
      </c>
      <c r="H70">
        <v>70</v>
      </c>
      <c r="I70">
        <v>72</v>
      </c>
      <c r="J70">
        <f t="shared" si="3"/>
        <v>71</v>
      </c>
    </row>
    <row r="71" spans="1:10" x14ac:dyDescent="0.25">
      <c r="A71" t="str">
        <f t="shared" si="2"/>
        <v>CINA.J. Green</v>
      </c>
      <c r="B71">
        <v>70</v>
      </c>
      <c r="C71" t="s">
        <v>404</v>
      </c>
      <c r="D71" t="s">
        <v>478</v>
      </c>
      <c r="E71" t="str">
        <f>VLOOKUP(D71,'team abbr lookup'!A:B,2,FALSE)</f>
        <v>Cincinnati Bengals</v>
      </c>
      <c r="F71">
        <v>9</v>
      </c>
      <c r="G71" t="s">
        <v>548</v>
      </c>
      <c r="H71">
        <v>85</v>
      </c>
      <c r="I71">
        <v>58</v>
      </c>
      <c r="J71">
        <f t="shared" si="3"/>
        <v>71.5</v>
      </c>
    </row>
    <row r="72" spans="1:10" x14ac:dyDescent="0.25">
      <c r="A72" t="str">
        <f t="shared" si="2"/>
        <v>CLEKareem Hunt</v>
      </c>
      <c r="B72">
        <v>71</v>
      </c>
      <c r="C72" t="s">
        <v>281</v>
      </c>
      <c r="D72" t="s">
        <v>473</v>
      </c>
      <c r="E72" t="str">
        <f>VLOOKUP(D72,'team abbr lookup'!A:B,2,FALSE)</f>
        <v>Cleveland Browns</v>
      </c>
      <c r="F72">
        <v>9</v>
      </c>
      <c r="G72" t="s">
        <v>547</v>
      </c>
      <c r="H72">
        <v>74</v>
      </c>
      <c r="I72">
        <v>75</v>
      </c>
      <c r="J72">
        <f t="shared" si="3"/>
        <v>74.5</v>
      </c>
    </row>
    <row r="73" spans="1:10" x14ac:dyDescent="0.25">
      <c r="A73" t="str">
        <f t="shared" si="2"/>
        <v>DALMichael Gallup</v>
      </c>
      <c r="B73">
        <v>72</v>
      </c>
      <c r="C73" t="s">
        <v>139</v>
      </c>
      <c r="D73" t="s">
        <v>465</v>
      </c>
      <c r="E73" t="str">
        <f>VLOOKUP(D73,'team abbr lookup'!A:B,2,FALSE)</f>
        <v>Dallas Cowboys</v>
      </c>
      <c r="F73">
        <v>10</v>
      </c>
      <c r="G73" t="s">
        <v>549</v>
      </c>
      <c r="H73">
        <v>76</v>
      </c>
      <c r="I73">
        <v>74</v>
      </c>
      <c r="J73">
        <f t="shared" si="3"/>
        <v>75</v>
      </c>
    </row>
    <row r="74" spans="1:10" x14ac:dyDescent="0.25">
      <c r="A74" t="str">
        <f t="shared" si="2"/>
        <v>NODrew Brees</v>
      </c>
      <c r="B74">
        <v>73</v>
      </c>
      <c r="C74" t="s">
        <v>31</v>
      </c>
      <c r="D74" t="s">
        <v>466</v>
      </c>
      <c r="E74" t="str">
        <f>VLOOKUP(D74,'team abbr lookup'!A:B,2,FALSE)</f>
        <v>New Orleans Saints</v>
      </c>
      <c r="F74">
        <v>6</v>
      </c>
      <c r="G74" t="s">
        <v>563</v>
      </c>
      <c r="H74">
        <v>71</v>
      </c>
      <c r="I74">
        <v>80</v>
      </c>
      <c r="J74">
        <f t="shared" si="3"/>
        <v>75.5</v>
      </c>
    </row>
    <row r="75" spans="1:10" x14ac:dyDescent="0.25">
      <c r="A75" t="str">
        <f t="shared" si="2"/>
        <v>CLEJarvis Landry</v>
      </c>
      <c r="B75">
        <v>74</v>
      </c>
      <c r="C75" t="s">
        <v>278</v>
      </c>
      <c r="D75" t="s">
        <v>473</v>
      </c>
      <c r="E75" t="str">
        <f>VLOOKUP(D75,'team abbr lookup'!A:B,2,FALSE)</f>
        <v>Cleveland Browns</v>
      </c>
      <c r="F75">
        <v>9</v>
      </c>
      <c r="G75" t="s">
        <v>551</v>
      </c>
      <c r="H75">
        <v>87</v>
      </c>
      <c r="I75">
        <v>67</v>
      </c>
      <c r="J75">
        <f t="shared" si="3"/>
        <v>77</v>
      </c>
    </row>
    <row r="76" spans="1:10" x14ac:dyDescent="0.25">
      <c r="A76" t="str">
        <f t="shared" si="2"/>
        <v>CINTyler Boyd</v>
      </c>
      <c r="B76">
        <v>75</v>
      </c>
      <c r="C76" t="s">
        <v>231</v>
      </c>
      <c r="D76" t="s">
        <v>478</v>
      </c>
      <c r="E76" t="str">
        <f>VLOOKUP(D76,'team abbr lookup'!A:B,2,FALSE)</f>
        <v>Cincinnati Bengals</v>
      </c>
      <c r="F76">
        <v>9</v>
      </c>
      <c r="G76" t="s">
        <v>552</v>
      </c>
      <c r="H76">
        <v>86</v>
      </c>
      <c r="I76">
        <v>70</v>
      </c>
      <c r="J76">
        <f t="shared" si="3"/>
        <v>78</v>
      </c>
    </row>
    <row r="77" spans="1:10" x14ac:dyDescent="0.25">
      <c r="A77" t="str">
        <f t="shared" si="2"/>
        <v>ATLMatt Ryan</v>
      </c>
      <c r="B77">
        <v>76</v>
      </c>
      <c r="C77" t="s">
        <v>199</v>
      </c>
      <c r="D77" t="s">
        <v>477</v>
      </c>
      <c r="E77" t="str">
        <f>VLOOKUP(D77,'team abbr lookup'!A:B,2,FALSE)</f>
        <v>Atlanta Falcons</v>
      </c>
      <c r="F77">
        <v>10</v>
      </c>
      <c r="G77" t="s">
        <v>564</v>
      </c>
      <c r="H77">
        <v>72</v>
      </c>
      <c r="I77">
        <v>84</v>
      </c>
      <c r="J77">
        <f t="shared" si="3"/>
        <v>78</v>
      </c>
    </row>
    <row r="78" spans="1:10" x14ac:dyDescent="0.25">
      <c r="A78" t="str">
        <f t="shared" si="2"/>
        <v>BALMarquise Brown</v>
      </c>
      <c r="B78">
        <v>77</v>
      </c>
      <c r="C78" t="s">
        <v>147</v>
      </c>
      <c r="D78" t="s">
        <v>488</v>
      </c>
      <c r="E78" t="str">
        <f>VLOOKUP(D78,'team abbr lookup'!A:B,2,FALSE)</f>
        <v>Baltimore Ravens</v>
      </c>
      <c r="F78">
        <v>8</v>
      </c>
      <c r="G78" t="s">
        <v>554</v>
      </c>
      <c r="H78">
        <v>80</v>
      </c>
      <c r="I78">
        <v>77</v>
      </c>
      <c r="J78">
        <f t="shared" si="3"/>
        <v>78.5</v>
      </c>
    </row>
    <row r="79" spans="1:10" x14ac:dyDescent="0.25">
      <c r="A79" t="str">
        <f t="shared" si="2"/>
        <v>NYGEvan Engram</v>
      </c>
      <c r="B79">
        <v>78</v>
      </c>
      <c r="C79" t="s">
        <v>106</v>
      </c>
      <c r="D79" t="s">
        <v>464</v>
      </c>
      <c r="E79" t="str">
        <f>VLOOKUP(D79,'team abbr lookup'!A:B,2,FALSE)</f>
        <v>New York Giants</v>
      </c>
      <c r="F79">
        <v>11</v>
      </c>
      <c r="G79" t="s">
        <v>559</v>
      </c>
      <c r="H79">
        <v>84</v>
      </c>
      <c r="I79">
        <v>76</v>
      </c>
      <c r="J79">
        <f t="shared" si="3"/>
        <v>80</v>
      </c>
    </row>
    <row r="80" spans="1:10" x14ac:dyDescent="0.25">
      <c r="A80" t="str">
        <f t="shared" si="2"/>
        <v>NOJared Cook</v>
      </c>
      <c r="B80">
        <v>79</v>
      </c>
      <c r="C80" t="s">
        <v>33</v>
      </c>
      <c r="D80" t="s">
        <v>466</v>
      </c>
      <c r="E80" t="str">
        <f>VLOOKUP(D80,'team abbr lookup'!A:B,2,FALSE)</f>
        <v>New Orleans Saints</v>
      </c>
      <c r="F80">
        <v>6</v>
      </c>
      <c r="G80" t="s">
        <v>561</v>
      </c>
      <c r="H80">
        <v>73</v>
      </c>
      <c r="I80">
        <v>88</v>
      </c>
      <c r="J80">
        <f t="shared" si="3"/>
        <v>80.5</v>
      </c>
    </row>
    <row r="81" spans="1:10" x14ac:dyDescent="0.25">
      <c r="A81" t="str">
        <f t="shared" si="2"/>
        <v>SFDeebo Samuel</v>
      </c>
      <c r="B81">
        <v>80</v>
      </c>
      <c r="C81" t="s">
        <v>53</v>
      </c>
      <c r="D81" t="s">
        <v>491</v>
      </c>
      <c r="E81" t="str">
        <f>VLOOKUP(D81,'team abbr lookup'!A:B,2,FALSE)</f>
        <v>San Francisco 49ers</v>
      </c>
      <c r="F81">
        <v>11</v>
      </c>
      <c r="G81" t="s">
        <v>555</v>
      </c>
      <c r="H81">
        <v>95</v>
      </c>
      <c r="I81">
        <v>69</v>
      </c>
      <c r="J81">
        <f t="shared" si="3"/>
        <v>82</v>
      </c>
    </row>
    <row r="82" spans="1:10" x14ac:dyDescent="0.25">
      <c r="A82" t="str">
        <f t="shared" si="2"/>
        <v>TBRob Gronkowski</v>
      </c>
      <c r="B82">
        <v>81</v>
      </c>
      <c r="C82" t="s">
        <v>192</v>
      </c>
      <c r="D82" t="s">
        <v>487</v>
      </c>
      <c r="E82" t="str">
        <f>VLOOKUP(D82,'team abbr lookup'!A:B,2,FALSE)</f>
        <v>Tampa Bay Buccaneers</v>
      </c>
      <c r="F82">
        <v>13</v>
      </c>
      <c r="G82" t="s">
        <v>577</v>
      </c>
      <c r="H82">
        <v>77</v>
      </c>
      <c r="I82">
        <v>89</v>
      </c>
      <c r="J82">
        <f t="shared" si="3"/>
        <v>83</v>
      </c>
    </row>
    <row r="83" spans="1:10" x14ac:dyDescent="0.25">
      <c r="A83" t="str">
        <f t="shared" si="2"/>
        <v>NEJulian Edelman</v>
      </c>
      <c r="B83">
        <v>82</v>
      </c>
      <c r="C83" t="s">
        <v>247</v>
      </c>
      <c r="D83" t="s">
        <v>553</v>
      </c>
      <c r="E83" t="str">
        <f>VLOOKUP(D83,'team abbr lookup'!A:B,2,FALSE)</f>
        <v>New England Patriots</v>
      </c>
      <c r="F83">
        <v>6</v>
      </c>
      <c r="G83" t="s">
        <v>557</v>
      </c>
      <c r="H83">
        <v>100</v>
      </c>
      <c r="I83">
        <v>68</v>
      </c>
      <c r="J83">
        <f t="shared" si="3"/>
        <v>84</v>
      </c>
    </row>
    <row r="84" spans="1:10" x14ac:dyDescent="0.25">
      <c r="A84" t="str">
        <f t="shared" si="2"/>
        <v>TBTom Brady</v>
      </c>
      <c r="B84">
        <v>83</v>
      </c>
      <c r="C84" t="s">
        <v>191</v>
      </c>
      <c r="D84" t="s">
        <v>487</v>
      </c>
      <c r="E84" t="str">
        <f>VLOOKUP(D84,'team abbr lookup'!A:B,2,FALSE)</f>
        <v>Tampa Bay Buccaneers</v>
      </c>
      <c r="F84">
        <v>13</v>
      </c>
      <c r="G84" t="s">
        <v>566</v>
      </c>
      <c r="H84">
        <v>81</v>
      </c>
      <c r="I84">
        <v>92</v>
      </c>
      <c r="J84">
        <f t="shared" si="3"/>
        <v>86.5</v>
      </c>
    </row>
    <row r="85" spans="1:10" x14ac:dyDescent="0.25">
      <c r="A85" t="str">
        <f t="shared" si="2"/>
        <v>HOUWill Fuller</v>
      </c>
      <c r="B85">
        <v>84</v>
      </c>
      <c r="C85" t="s">
        <v>35</v>
      </c>
      <c r="D85" t="s">
        <v>513</v>
      </c>
      <c r="E85" t="str">
        <f>VLOOKUP(D85,'team abbr lookup'!A:B,2,FALSE)</f>
        <v>Houston Texans</v>
      </c>
      <c r="F85">
        <v>8</v>
      </c>
      <c r="G85" t="s">
        <v>565</v>
      </c>
      <c r="H85">
        <v>96</v>
      </c>
      <c r="I85">
        <v>79</v>
      </c>
      <c r="J85">
        <f t="shared" si="3"/>
        <v>87.5</v>
      </c>
    </row>
    <row r="86" spans="1:10" x14ac:dyDescent="0.25">
      <c r="A86" t="str">
        <f t="shared" si="2"/>
        <v>GBAaron Rodgers</v>
      </c>
      <c r="B86">
        <v>85</v>
      </c>
      <c r="C86" t="s">
        <v>209</v>
      </c>
      <c r="D86" t="s">
        <v>470</v>
      </c>
      <c r="E86" t="str">
        <f>VLOOKUP(D86,'team abbr lookup'!A:B,2,FALSE)</f>
        <v>Green Bay Packers</v>
      </c>
      <c r="F86">
        <v>5</v>
      </c>
      <c r="G86" t="s">
        <v>573</v>
      </c>
      <c r="H86">
        <v>97</v>
      </c>
      <c r="I86">
        <v>85</v>
      </c>
      <c r="J86">
        <f t="shared" si="3"/>
        <v>91</v>
      </c>
    </row>
    <row r="87" spans="1:10" x14ac:dyDescent="0.25">
      <c r="A87" t="str">
        <f t="shared" si="2"/>
        <v>TBRonald Jones II</v>
      </c>
      <c r="B87">
        <v>86</v>
      </c>
      <c r="C87" t="s">
        <v>190</v>
      </c>
      <c r="D87" t="s">
        <v>487</v>
      </c>
      <c r="E87" t="str">
        <f>VLOOKUP(D87,'team abbr lookup'!A:B,2,FALSE)</f>
        <v>Tampa Bay Buccaneers</v>
      </c>
      <c r="F87">
        <v>13</v>
      </c>
      <c r="G87" t="s">
        <v>556</v>
      </c>
      <c r="H87">
        <v>83</v>
      </c>
      <c r="I87">
        <v>101</v>
      </c>
      <c r="J87">
        <f t="shared" si="3"/>
        <v>92</v>
      </c>
    </row>
    <row r="88" spans="1:10" x14ac:dyDescent="0.25">
      <c r="A88" t="str">
        <f t="shared" si="2"/>
        <v>NESony Michel</v>
      </c>
      <c r="B88">
        <v>87</v>
      </c>
      <c r="C88" t="s">
        <v>251</v>
      </c>
      <c r="D88" t="s">
        <v>553</v>
      </c>
      <c r="E88" t="str">
        <f>VLOOKUP(D88,'team abbr lookup'!A:B,2,FALSE)</f>
        <v>New England Patriots</v>
      </c>
      <c r="F88">
        <v>6</v>
      </c>
      <c r="G88" t="s">
        <v>562</v>
      </c>
      <c r="H88">
        <v>105</v>
      </c>
      <c r="I88">
        <v>82</v>
      </c>
      <c r="J88">
        <f t="shared" si="3"/>
        <v>93.5</v>
      </c>
    </row>
    <row r="89" spans="1:10" x14ac:dyDescent="0.25">
      <c r="A89" t="str">
        <f t="shared" si="2"/>
        <v>MIAJordan Howard</v>
      </c>
      <c r="B89">
        <v>88</v>
      </c>
      <c r="C89" t="s">
        <v>48</v>
      </c>
      <c r="D89" t="s">
        <v>534</v>
      </c>
      <c r="E89" t="str">
        <f>VLOOKUP(D89,'team abbr lookup'!A:B,2,FALSE)</f>
        <v>Miami Dolphins</v>
      </c>
      <c r="F89">
        <v>11</v>
      </c>
      <c r="G89" t="s">
        <v>568</v>
      </c>
      <c r="H89">
        <v>92</v>
      </c>
      <c r="I89">
        <v>97</v>
      </c>
      <c r="J89">
        <f t="shared" si="3"/>
        <v>94.5</v>
      </c>
    </row>
    <row r="90" spans="1:10" x14ac:dyDescent="0.25">
      <c r="A90" t="str">
        <f t="shared" si="2"/>
        <v>PHICarson Wentz</v>
      </c>
      <c r="B90">
        <v>89</v>
      </c>
      <c r="C90" t="s">
        <v>274</v>
      </c>
      <c r="D90" t="s">
        <v>475</v>
      </c>
      <c r="E90" t="str">
        <f>VLOOKUP(D90,'team abbr lookup'!A:B,2,FALSE)</f>
        <v>Philadelphia Eagles</v>
      </c>
      <c r="F90">
        <v>9</v>
      </c>
      <c r="G90" t="s">
        <v>574</v>
      </c>
      <c r="H90">
        <v>93</v>
      </c>
      <c r="I90">
        <v>96</v>
      </c>
      <c r="J90">
        <f t="shared" si="3"/>
        <v>94.5</v>
      </c>
    </row>
    <row r="91" spans="1:10" x14ac:dyDescent="0.25">
      <c r="A91" t="str">
        <f t="shared" si="2"/>
        <v>DETMarvin Jones</v>
      </c>
      <c r="B91">
        <v>90</v>
      </c>
      <c r="C91" t="s">
        <v>64</v>
      </c>
      <c r="D91" t="s">
        <v>492</v>
      </c>
      <c r="E91" t="str">
        <f>VLOOKUP(D91,'team abbr lookup'!A:B,2,FALSE)</f>
        <v>Detroit Lions</v>
      </c>
      <c r="F91">
        <v>5</v>
      </c>
      <c r="G91" t="s">
        <v>567</v>
      </c>
      <c r="H91">
        <v>111</v>
      </c>
      <c r="I91">
        <v>81</v>
      </c>
      <c r="J91">
        <f t="shared" si="3"/>
        <v>96</v>
      </c>
    </row>
    <row r="92" spans="1:10" x14ac:dyDescent="0.25">
      <c r="A92" t="str">
        <f t="shared" si="2"/>
        <v>MIAMatt Breida</v>
      </c>
      <c r="B92">
        <v>91</v>
      </c>
      <c r="C92" t="s">
        <v>49</v>
      </c>
      <c r="D92" t="s">
        <v>534</v>
      </c>
      <c r="E92" t="str">
        <f>VLOOKUP(D92,'team abbr lookup'!A:B,2,FALSE)</f>
        <v>Miami Dolphins</v>
      </c>
      <c r="F92">
        <v>11</v>
      </c>
      <c r="G92" t="s">
        <v>570</v>
      </c>
      <c r="H92">
        <v>98</v>
      </c>
      <c r="I92">
        <v>94</v>
      </c>
      <c r="J92">
        <f t="shared" si="3"/>
        <v>96</v>
      </c>
    </row>
    <row r="93" spans="1:10" x14ac:dyDescent="0.25">
      <c r="A93" t="str">
        <f t="shared" si="2"/>
        <v>BALJ.K. Dobbins</v>
      </c>
      <c r="B93">
        <v>92</v>
      </c>
      <c r="C93" t="s">
        <v>152</v>
      </c>
      <c r="D93" t="s">
        <v>488</v>
      </c>
      <c r="E93" t="str">
        <f>VLOOKUP(D93,'team abbr lookup'!A:B,2,FALSE)</f>
        <v>Baltimore Ravens</v>
      </c>
      <c r="F93">
        <v>8</v>
      </c>
      <c r="G93" t="s">
        <v>571</v>
      </c>
      <c r="H93">
        <v>91</v>
      </c>
      <c r="I93">
        <v>105</v>
      </c>
      <c r="J93">
        <f t="shared" si="3"/>
        <v>98</v>
      </c>
    </row>
    <row r="94" spans="1:10" x14ac:dyDescent="0.25">
      <c r="A94" t="str">
        <f t="shared" si="2"/>
        <v>DENPhillip Lindsay</v>
      </c>
      <c r="B94">
        <v>93</v>
      </c>
      <c r="C94" t="s">
        <v>9</v>
      </c>
      <c r="D94" t="s">
        <v>516</v>
      </c>
      <c r="E94" t="str">
        <f>VLOOKUP(D94,'team abbr lookup'!A:B,2,FALSE)</f>
        <v>Denver Broncos</v>
      </c>
      <c r="F94">
        <v>8</v>
      </c>
      <c r="G94" t="s">
        <v>572</v>
      </c>
      <c r="H94">
        <v>103</v>
      </c>
      <c r="I94">
        <v>93</v>
      </c>
      <c r="J94">
        <f t="shared" si="3"/>
        <v>98</v>
      </c>
    </row>
    <row r="95" spans="1:10" x14ac:dyDescent="0.25">
      <c r="A95" t="str">
        <f t="shared" si="2"/>
        <v>HOUBrandin Cooks</v>
      </c>
      <c r="B95">
        <v>94</v>
      </c>
      <c r="C95" t="s">
        <v>36</v>
      </c>
      <c r="D95" t="s">
        <v>513</v>
      </c>
      <c r="E95" t="str">
        <f>VLOOKUP(D95,'team abbr lookup'!A:B,2,FALSE)</f>
        <v>Houston Texans</v>
      </c>
      <c r="F95">
        <v>8</v>
      </c>
      <c r="G95" t="s">
        <v>569</v>
      </c>
      <c r="H95">
        <v>114</v>
      </c>
      <c r="I95">
        <v>83</v>
      </c>
      <c r="J95">
        <f t="shared" si="3"/>
        <v>98.5</v>
      </c>
    </row>
    <row r="96" spans="1:10" x14ac:dyDescent="0.25">
      <c r="A96" t="str">
        <f t="shared" si="2"/>
        <v>NEJames White</v>
      </c>
      <c r="B96">
        <v>95</v>
      </c>
      <c r="C96" t="s">
        <v>252</v>
      </c>
      <c r="D96" t="s">
        <v>553</v>
      </c>
      <c r="E96" t="str">
        <f>VLOOKUP(D96,'team abbr lookup'!A:B,2,FALSE)</f>
        <v>New England Patriots</v>
      </c>
      <c r="F96">
        <v>6</v>
      </c>
      <c r="G96" t="s">
        <v>576</v>
      </c>
      <c r="H96">
        <v>106</v>
      </c>
      <c r="I96">
        <v>91</v>
      </c>
      <c r="J96">
        <f t="shared" si="3"/>
        <v>98.5</v>
      </c>
    </row>
    <row r="97" spans="1:10" x14ac:dyDescent="0.25">
      <c r="A97" t="str">
        <f t="shared" si="2"/>
        <v>SFSan Francisco 49ers</v>
      </c>
      <c r="B97">
        <v>96</v>
      </c>
      <c r="C97" t="s">
        <v>52</v>
      </c>
      <c r="D97" t="s">
        <v>491</v>
      </c>
      <c r="E97" t="str">
        <f>VLOOKUP(D97,'team abbr lookup'!A:B,2,FALSE)</f>
        <v>San Francisco 49ers</v>
      </c>
      <c r="F97">
        <v>11</v>
      </c>
      <c r="G97" t="s">
        <v>585</v>
      </c>
      <c r="H97">
        <v>65</v>
      </c>
      <c r="I97">
        <v>134</v>
      </c>
      <c r="J97">
        <f t="shared" si="3"/>
        <v>99.5</v>
      </c>
    </row>
    <row r="98" spans="1:10" x14ac:dyDescent="0.25">
      <c r="A98" t="str">
        <f t="shared" si="2"/>
        <v>BUFJohn Brown</v>
      </c>
      <c r="B98">
        <v>97</v>
      </c>
      <c r="C98" t="s">
        <v>132</v>
      </c>
      <c r="D98" t="s">
        <v>526</v>
      </c>
      <c r="E98" t="str">
        <f>VLOOKUP(D98,'team abbr lookup'!A:B,2,FALSE)</f>
        <v>Buffalo Bills</v>
      </c>
      <c r="F98">
        <v>11</v>
      </c>
      <c r="G98" t="s">
        <v>575</v>
      </c>
      <c r="H98">
        <v>117</v>
      </c>
      <c r="I98">
        <v>87</v>
      </c>
      <c r="J98">
        <f t="shared" si="3"/>
        <v>102</v>
      </c>
    </row>
    <row r="99" spans="1:10" x14ac:dyDescent="0.25">
      <c r="A99" t="str">
        <f t="shared" si="2"/>
        <v>CLEAustin Hooper</v>
      </c>
      <c r="B99">
        <v>98</v>
      </c>
      <c r="C99" t="s">
        <v>284</v>
      </c>
      <c r="D99" t="s">
        <v>473</v>
      </c>
      <c r="E99" t="str">
        <f>VLOOKUP(D99,'team abbr lookup'!A:B,2,FALSE)</f>
        <v>Cleveland Browns</v>
      </c>
      <c r="F99">
        <v>9</v>
      </c>
      <c r="G99" t="s">
        <v>584</v>
      </c>
      <c r="H99">
        <v>116</v>
      </c>
      <c r="I99">
        <v>90</v>
      </c>
      <c r="J99">
        <f t="shared" si="3"/>
        <v>103</v>
      </c>
    </row>
    <row r="100" spans="1:10" x14ac:dyDescent="0.25">
      <c r="A100" t="str">
        <f t="shared" si="2"/>
        <v>DETMatt Stafford</v>
      </c>
      <c r="B100">
        <v>99</v>
      </c>
      <c r="C100" t="s">
        <v>366</v>
      </c>
      <c r="D100" t="s">
        <v>492</v>
      </c>
      <c r="E100" t="str">
        <f>VLOOKUP(D100,'team abbr lookup'!A:B,2,FALSE)</f>
        <v>Detroit Lions</v>
      </c>
      <c r="F100">
        <v>5</v>
      </c>
      <c r="G100" t="s">
        <v>586</v>
      </c>
      <c r="H100">
        <v>101</v>
      </c>
      <c r="I100">
        <v>107</v>
      </c>
      <c r="J100">
        <f t="shared" si="3"/>
        <v>104</v>
      </c>
    </row>
    <row r="101" spans="1:10" x14ac:dyDescent="0.25">
      <c r="A101" t="str">
        <f t="shared" si="2"/>
        <v>INDMarlon Mack</v>
      </c>
      <c r="B101">
        <v>100</v>
      </c>
      <c r="C101" t="s">
        <v>169</v>
      </c>
      <c r="D101" t="s">
        <v>523</v>
      </c>
      <c r="E101" t="str">
        <f>VLOOKUP(D101,'team abbr lookup'!A:B,2,FALSE)</f>
        <v>Indianapolis Colts</v>
      </c>
      <c r="F101">
        <v>7</v>
      </c>
      <c r="G101" t="s">
        <v>578</v>
      </c>
      <c r="H101">
        <v>107</v>
      </c>
      <c r="I101">
        <v>104</v>
      </c>
      <c r="J101">
        <f t="shared" si="3"/>
        <v>105.5</v>
      </c>
    </row>
    <row r="102" spans="1:10" x14ac:dyDescent="0.25">
      <c r="A102" t="str">
        <f t="shared" si="2"/>
        <v>DALCeeDee Lamb</v>
      </c>
      <c r="B102">
        <v>101</v>
      </c>
      <c r="C102" t="s">
        <v>140</v>
      </c>
      <c r="D102" t="s">
        <v>465</v>
      </c>
      <c r="E102" t="str">
        <f>VLOOKUP(D102,'team abbr lookup'!A:B,2,FALSE)</f>
        <v>Dallas Cowboys</v>
      </c>
      <c r="F102">
        <v>10</v>
      </c>
      <c r="G102" t="s">
        <v>579</v>
      </c>
      <c r="H102">
        <v>112</v>
      </c>
      <c r="I102">
        <v>108</v>
      </c>
      <c r="J102">
        <f t="shared" si="3"/>
        <v>110</v>
      </c>
    </row>
    <row r="103" spans="1:10" x14ac:dyDescent="0.25">
      <c r="A103" t="str">
        <f t="shared" si="2"/>
        <v>TBKe'Shawn Vaughn</v>
      </c>
      <c r="B103">
        <v>102</v>
      </c>
      <c r="C103" t="s">
        <v>414</v>
      </c>
      <c r="D103" t="s">
        <v>487</v>
      </c>
      <c r="E103" t="str">
        <f>VLOOKUP(D103,'team abbr lookup'!A:B,2,FALSE)</f>
        <v>Tampa Bay Buccaneers</v>
      </c>
      <c r="F103">
        <v>13</v>
      </c>
      <c r="G103" t="s">
        <v>583</v>
      </c>
      <c r="H103">
        <v>123</v>
      </c>
      <c r="I103">
        <v>98</v>
      </c>
      <c r="J103">
        <f t="shared" si="3"/>
        <v>110.5</v>
      </c>
    </row>
    <row r="104" spans="1:10" x14ac:dyDescent="0.25">
      <c r="A104" t="str">
        <f t="shared" si="2"/>
        <v>PITPittsburgh Steelers</v>
      </c>
      <c r="B104">
        <v>103</v>
      </c>
      <c r="C104" t="s">
        <v>286</v>
      </c>
      <c r="D104" t="s">
        <v>502</v>
      </c>
      <c r="E104" t="str">
        <f>VLOOKUP(D104,'team abbr lookup'!A:B,2,FALSE)</f>
        <v>Pittsburgh Steelers</v>
      </c>
      <c r="F104">
        <v>8</v>
      </c>
      <c r="G104" t="s">
        <v>597</v>
      </c>
      <c r="H104">
        <v>79</v>
      </c>
      <c r="I104">
        <v>143</v>
      </c>
      <c r="J104">
        <f t="shared" si="3"/>
        <v>111</v>
      </c>
    </row>
    <row r="105" spans="1:10" x14ac:dyDescent="0.25">
      <c r="A105" t="str">
        <f t="shared" si="2"/>
        <v>BALBaltimore Ravens</v>
      </c>
      <c r="B105">
        <v>104</v>
      </c>
      <c r="C105" t="s">
        <v>146</v>
      </c>
      <c r="D105" t="s">
        <v>488</v>
      </c>
      <c r="E105" t="str">
        <f>VLOOKUP(D105,'team abbr lookup'!A:B,2,FALSE)</f>
        <v>Baltimore Ravens</v>
      </c>
      <c r="F105">
        <v>8</v>
      </c>
      <c r="G105" t="s">
        <v>602</v>
      </c>
      <c r="H105">
        <v>75</v>
      </c>
      <c r="I105">
        <v>148</v>
      </c>
      <c r="J105">
        <f t="shared" si="3"/>
        <v>111.5</v>
      </c>
    </row>
    <row r="106" spans="1:10" x14ac:dyDescent="0.25">
      <c r="A106" t="str">
        <f t="shared" si="2"/>
        <v>PITDiontae Johnson</v>
      </c>
      <c r="B106">
        <v>105</v>
      </c>
      <c r="C106" t="s">
        <v>288</v>
      </c>
      <c r="D106" t="s">
        <v>502</v>
      </c>
      <c r="E106" t="str">
        <f>VLOOKUP(D106,'team abbr lookup'!A:B,2,FALSE)</f>
        <v>Pittsburgh Steelers</v>
      </c>
      <c r="F106">
        <v>8</v>
      </c>
      <c r="G106" t="s">
        <v>580</v>
      </c>
      <c r="H106">
        <v>109</v>
      </c>
      <c r="I106">
        <v>115</v>
      </c>
      <c r="J106">
        <f t="shared" si="3"/>
        <v>112</v>
      </c>
    </row>
    <row r="107" spans="1:10" x14ac:dyDescent="0.25">
      <c r="A107" t="str">
        <f t="shared" si="2"/>
        <v>NYGDarius Slayton</v>
      </c>
      <c r="B107">
        <v>106</v>
      </c>
      <c r="C107" t="s">
        <v>100</v>
      </c>
      <c r="D107" t="s">
        <v>464</v>
      </c>
      <c r="E107" t="str">
        <f>VLOOKUP(D107,'team abbr lookup'!A:B,2,FALSE)</f>
        <v>New York Giants</v>
      </c>
      <c r="F107">
        <v>11</v>
      </c>
      <c r="G107" t="s">
        <v>581</v>
      </c>
      <c r="H107">
        <v>126</v>
      </c>
      <c r="I107">
        <v>99</v>
      </c>
      <c r="J107">
        <f t="shared" si="3"/>
        <v>112.5</v>
      </c>
    </row>
    <row r="108" spans="1:10" x14ac:dyDescent="0.25">
      <c r="A108" t="str">
        <f t="shared" si="2"/>
        <v>DETKerryon Johnson</v>
      </c>
      <c r="B108">
        <v>107</v>
      </c>
      <c r="C108" t="s">
        <v>67</v>
      </c>
      <c r="D108" t="s">
        <v>492</v>
      </c>
      <c r="E108" t="str">
        <f>VLOOKUP(D108,'team abbr lookup'!A:B,2,FALSE)</f>
        <v>Detroit Lions</v>
      </c>
      <c r="F108">
        <v>5</v>
      </c>
      <c r="G108" t="s">
        <v>587</v>
      </c>
      <c r="H108">
        <v>132</v>
      </c>
      <c r="I108">
        <v>95</v>
      </c>
      <c r="J108">
        <f t="shared" si="3"/>
        <v>113.5</v>
      </c>
    </row>
    <row r="109" spans="1:10" x14ac:dyDescent="0.25">
      <c r="A109" t="str">
        <f t="shared" si="2"/>
        <v>CHITarik Cohen</v>
      </c>
      <c r="B109">
        <v>108</v>
      </c>
      <c r="C109" t="s">
        <v>86</v>
      </c>
      <c r="D109" t="s">
        <v>499</v>
      </c>
      <c r="E109" t="str">
        <f>VLOOKUP(D109,'team abbr lookup'!A:B,2,FALSE)</f>
        <v>Chicago Bears</v>
      </c>
      <c r="F109">
        <v>11</v>
      </c>
      <c r="G109" t="s">
        <v>589</v>
      </c>
      <c r="H109">
        <v>121</v>
      </c>
      <c r="I109">
        <v>111</v>
      </c>
      <c r="J109">
        <f t="shared" si="3"/>
        <v>116</v>
      </c>
    </row>
    <row r="110" spans="1:10" x14ac:dyDescent="0.25">
      <c r="A110" t="str">
        <f t="shared" si="2"/>
        <v>NOEmmanuel Sanders</v>
      </c>
      <c r="B110">
        <v>109</v>
      </c>
      <c r="C110" t="s">
        <v>27</v>
      </c>
      <c r="D110" t="s">
        <v>466</v>
      </c>
      <c r="E110" t="str">
        <f>VLOOKUP(D110,'team abbr lookup'!A:B,2,FALSE)</f>
        <v>New Orleans Saints</v>
      </c>
      <c r="F110">
        <v>6</v>
      </c>
      <c r="G110" t="s">
        <v>582</v>
      </c>
      <c r="H110">
        <v>133</v>
      </c>
      <c r="I110">
        <v>100</v>
      </c>
      <c r="J110">
        <f t="shared" si="3"/>
        <v>116.5</v>
      </c>
    </row>
    <row r="111" spans="1:10" x14ac:dyDescent="0.25">
      <c r="A111" t="str">
        <f t="shared" si="2"/>
        <v>DENJerry Jeudy</v>
      </c>
      <c r="B111">
        <v>110</v>
      </c>
      <c r="C111" t="s">
        <v>6</v>
      </c>
      <c r="D111" t="s">
        <v>516</v>
      </c>
      <c r="E111" t="str">
        <f>VLOOKUP(D111,'team abbr lookup'!A:B,2,FALSE)</f>
        <v>Denver Broncos</v>
      </c>
      <c r="F111">
        <v>8</v>
      </c>
      <c r="G111" t="s">
        <v>588</v>
      </c>
      <c r="H111">
        <v>125</v>
      </c>
      <c r="I111">
        <v>109</v>
      </c>
      <c r="J111">
        <f t="shared" si="3"/>
        <v>117</v>
      </c>
    </row>
    <row r="112" spans="1:10" x14ac:dyDescent="0.25">
      <c r="A112" t="str">
        <f t="shared" si="2"/>
        <v>SFTevin Coleman</v>
      </c>
      <c r="B112">
        <v>111</v>
      </c>
      <c r="C112" t="s">
        <v>57</v>
      </c>
      <c r="D112" t="s">
        <v>491</v>
      </c>
      <c r="E112" t="str">
        <f>VLOOKUP(D112,'team abbr lookup'!A:B,2,FALSE)</f>
        <v>San Francisco 49ers</v>
      </c>
      <c r="F112">
        <v>11</v>
      </c>
      <c r="G112" t="s">
        <v>596</v>
      </c>
      <c r="H112">
        <v>122</v>
      </c>
      <c r="I112">
        <v>114</v>
      </c>
      <c r="J112">
        <f t="shared" si="3"/>
        <v>118</v>
      </c>
    </row>
    <row r="113" spans="1:10" x14ac:dyDescent="0.25">
      <c r="A113" t="str">
        <f t="shared" si="2"/>
        <v>DENNoah Fant</v>
      </c>
      <c r="B113">
        <v>112</v>
      </c>
      <c r="C113" t="s">
        <v>12</v>
      </c>
      <c r="D113" t="s">
        <v>516</v>
      </c>
      <c r="E113" t="str">
        <f>VLOOKUP(D113,'team abbr lookup'!A:B,2,FALSE)</f>
        <v>Denver Broncos</v>
      </c>
      <c r="F113">
        <v>8</v>
      </c>
      <c r="G113" t="s">
        <v>590</v>
      </c>
      <c r="H113">
        <v>128</v>
      </c>
      <c r="I113">
        <v>110</v>
      </c>
      <c r="J113">
        <f t="shared" si="3"/>
        <v>119</v>
      </c>
    </row>
    <row r="114" spans="1:10" x14ac:dyDescent="0.25">
      <c r="A114" t="str">
        <f t="shared" si="2"/>
        <v>ATLHayden Hurst</v>
      </c>
      <c r="B114">
        <v>113</v>
      </c>
      <c r="C114" t="s">
        <v>200</v>
      </c>
      <c r="D114" t="s">
        <v>477</v>
      </c>
      <c r="E114" t="str">
        <f>VLOOKUP(D114,'team abbr lookup'!A:B,2,FALSE)</f>
        <v>Atlanta Falcons</v>
      </c>
      <c r="F114">
        <v>10</v>
      </c>
      <c r="G114" t="s">
        <v>591</v>
      </c>
      <c r="H114">
        <v>104</v>
      </c>
      <c r="I114">
        <v>135</v>
      </c>
      <c r="J114">
        <f t="shared" si="3"/>
        <v>119.5</v>
      </c>
    </row>
    <row r="115" spans="1:10" x14ac:dyDescent="0.25">
      <c r="A115" t="str">
        <f t="shared" si="2"/>
        <v>BALJustin Tucker</v>
      </c>
      <c r="B115">
        <v>114</v>
      </c>
      <c r="C115" t="s">
        <v>310</v>
      </c>
      <c r="D115" t="s">
        <v>488</v>
      </c>
      <c r="E115" t="str">
        <f>VLOOKUP(D115,'team abbr lookup'!A:B,2,FALSE)</f>
        <v>Baltimore Ravens</v>
      </c>
      <c r="F115">
        <v>8</v>
      </c>
      <c r="G115" t="s">
        <v>614</v>
      </c>
      <c r="H115">
        <v>78</v>
      </c>
      <c r="I115">
        <v>162</v>
      </c>
      <c r="J115">
        <f t="shared" si="3"/>
        <v>120</v>
      </c>
    </row>
    <row r="116" spans="1:10" x14ac:dyDescent="0.25">
      <c r="A116" t="str">
        <f t="shared" si="2"/>
        <v>PITBen Roethlisberger</v>
      </c>
      <c r="B116">
        <v>115</v>
      </c>
      <c r="C116" t="s">
        <v>295</v>
      </c>
      <c r="D116" t="s">
        <v>502</v>
      </c>
      <c r="E116" t="str">
        <f>VLOOKUP(D116,'team abbr lookup'!A:B,2,FALSE)</f>
        <v>Pittsburgh Steelers</v>
      </c>
      <c r="F116">
        <v>8</v>
      </c>
      <c r="G116" t="s">
        <v>603</v>
      </c>
      <c r="H116">
        <v>120</v>
      </c>
      <c r="I116">
        <v>120</v>
      </c>
      <c r="J116">
        <f t="shared" si="3"/>
        <v>120</v>
      </c>
    </row>
    <row r="117" spans="1:10" x14ac:dyDescent="0.25">
      <c r="A117" t="str">
        <f t="shared" si="2"/>
        <v>KCHarrison Butker</v>
      </c>
      <c r="B117">
        <v>116</v>
      </c>
      <c r="C117" t="s">
        <v>308</v>
      </c>
      <c r="D117" t="s">
        <v>472</v>
      </c>
      <c r="E117" t="str">
        <f>VLOOKUP(D117,'team abbr lookup'!A:B,2,FALSE)</f>
        <v>Kansas City Chiefs</v>
      </c>
      <c r="F117">
        <v>10</v>
      </c>
      <c r="G117" t="s">
        <v>615</v>
      </c>
      <c r="H117">
        <v>82</v>
      </c>
      <c r="I117">
        <v>159</v>
      </c>
      <c r="J117">
        <f t="shared" si="3"/>
        <v>120.5</v>
      </c>
    </row>
    <row r="118" spans="1:10" x14ac:dyDescent="0.25">
      <c r="A118" t="str">
        <f t="shared" si="2"/>
        <v>BUFBuffalo Bills</v>
      </c>
      <c r="B118">
        <v>117</v>
      </c>
      <c r="C118" t="s">
        <v>130</v>
      </c>
      <c r="D118" t="s">
        <v>526</v>
      </c>
      <c r="E118" t="str">
        <f>VLOOKUP(D118,'team abbr lookup'!A:B,2,FALSE)</f>
        <v>Buffalo Bills</v>
      </c>
      <c r="F118">
        <v>11</v>
      </c>
      <c r="G118" t="s">
        <v>608</v>
      </c>
      <c r="H118">
        <v>89</v>
      </c>
      <c r="I118">
        <v>161</v>
      </c>
      <c r="J118">
        <f t="shared" si="3"/>
        <v>125</v>
      </c>
    </row>
    <row r="119" spans="1:10" x14ac:dyDescent="0.25">
      <c r="A119" t="str">
        <f t="shared" si="2"/>
        <v>NYJJamison Crowder</v>
      </c>
      <c r="B119">
        <v>118</v>
      </c>
      <c r="C119" t="s">
        <v>116</v>
      </c>
      <c r="D119" t="s">
        <v>508</v>
      </c>
      <c r="E119" t="str">
        <f>VLOOKUP(D119,'team abbr lookup'!A:B,2,FALSE)</f>
        <v>New York Jets</v>
      </c>
      <c r="F119">
        <v>11</v>
      </c>
      <c r="G119" t="s">
        <v>592</v>
      </c>
      <c r="H119">
        <v>146</v>
      </c>
      <c r="I119">
        <v>106</v>
      </c>
      <c r="J119">
        <f t="shared" si="3"/>
        <v>126</v>
      </c>
    </row>
    <row r="120" spans="1:10" x14ac:dyDescent="0.25">
      <c r="A120" t="str">
        <f t="shared" si="2"/>
        <v>ARIChristian Kirk</v>
      </c>
      <c r="B120">
        <v>119</v>
      </c>
      <c r="C120" t="s">
        <v>222</v>
      </c>
      <c r="D120" t="s">
        <v>471</v>
      </c>
      <c r="E120" t="str">
        <f>VLOOKUP(D120,'team abbr lookup'!A:B,2,FALSE)</f>
        <v>Arizona Cardinals</v>
      </c>
      <c r="F120">
        <v>8</v>
      </c>
      <c r="G120" t="s">
        <v>593</v>
      </c>
      <c r="H120">
        <v>168</v>
      </c>
      <c r="I120">
        <v>86</v>
      </c>
      <c r="J120">
        <f t="shared" si="3"/>
        <v>127</v>
      </c>
    </row>
    <row r="121" spans="1:10" x14ac:dyDescent="0.25">
      <c r="A121" t="str">
        <f t="shared" si="2"/>
        <v>LARDarrell Henderson</v>
      </c>
      <c r="B121">
        <v>120</v>
      </c>
      <c r="C121" t="s">
        <v>181</v>
      </c>
      <c r="D121" t="s">
        <v>510</v>
      </c>
      <c r="E121" t="str">
        <f>VLOOKUP(D121,'team abbr lookup'!A:B,2,FALSE)</f>
        <v>Los Angeles Rams</v>
      </c>
      <c r="F121">
        <v>9</v>
      </c>
      <c r="G121" t="s">
        <v>599</v>
      </c>
      <c r="H121">
        <v>142</v>
      </c>
      <c r="I121">
        <v>112</v>
      </c>
      <c r="J121">
        <f t="shared" si="3"/>
        <v>127</v>
      </c>
    </row>
    <row r="122" spans="1:10" x14ac:dyDescent="0.25">
      <c r="A122" t="str">
        <f t="shared" si="2"/>
        <v>NOLatavius Murray</v>
      </c>
      <c r="B122">
        <v>121</v>
      </c>
      <c r="C122" t="s">
        <v>30</v>
      </c>
      <c r="D122" t="s">
        <v>466</v>
      </c>
      <c r="E122" t="str">
        <f>VLOOKUP(D122,'team abbr lookup'!A:B,2,FALSE)</f>
        <v>New Orleans Saints</v>
      </c>
      <c r="F122">
        <v>6</v>
      </c>
      <c r="G122" t="s">
        <v>600</v>
      </c>
      <c r="H122">
        <v>138</v>
      </c>
      <c r="I122">
        <v>116</v>
      </c>
      <c r="J122">
        <f t="shared" si="3"/>
        <v>127</v>
      </c>
    </row>
    <row r="123" spans="1:10" x14ac:dyDescent="0.25">
      <c r="A123" t="str">
        <f t="shared" si="2"/>
        <v>CLEBaker Mayfield</v>
      </c>
      <c r="B123">
        <v>122</v>
      </c>
      <c r="C123" t="s">
        <v>282</v>
      </c>
      <c r="D123" t="s">
        <v>473</v>
      </c>
      <c r="E123" t="str">
        <f>VLOOKUP(D123,'team abbr lookup'!A:B,2,FALSE)</f>
        <v>Cleveland Browns</v>
      </c>
      <c r="F123">
        <v>9</v>
      </c>
      <c r="G123" t="s">
        <v>613</v>
      </c>
      <c r="H123">
        <v>141</v>
      </c>
      <c r="I123">
        <v>119</v>
      </c>
      <c r="J123">
        <f t="shared" si="3"/>
        <v>130</v>
      </c>
    </row>
    <row r="124" spans="1:10" x14ac:dyDescent="0.25">
      <c r="A124" t="str">
        <f t="shared" si="2"/>
        <v>MIAMike Gesicki</v>
      </c>
      <c r="B124">
        <v>123</v>
      </c>
      <c r="C124" t="s">
        <v>51</v>
      </c>
      <c r="D124" t="s">
        <v>534</v>
      </c>
      <c r="E124" t="str">
        <f>VLOOKUP(D124,'team abbr lookup'!A:B,2,FALSE)</f>
        <v>Miami Dolphins</v>
      </c>
      <c r="F124">
        <v>11</v>
      </c>
      <c r="G124" t="s">
        <v>606</v>
      </c>
      <c r="H124">
        <v>139</v>
      </c>
      <c r="I124">
        <v>121</v>
      </c>
      <c r="J124">
        <f t="shared" si="3"/>
        <v>130</v>
      </c>
    </row>
    <row r="125" spans="1:10" x14ac:dyDescent="0.25">
      <c r="A125" t="str">
        <f t="shared" si="2"/>
        <v>BUFZack Moss</v>
      </c>
      <c r="B125">
        <v>124</v>
      </c>
      <c r="C125" t="s">
        <v>135</v>
      </c>
      <c r="D125" t="s">
        <v>526</v>
      </c>
      <c r="E125" t="str">
        <f>VLOOKUP(D125,'team abbr lookup'!A:B,2,FALSE)</f>
        <v>Buffalo Bills</v>
      </c>
      <c r="F125">
        <v>11</v>
      </c>
      <c r="G125" t="s">
        <v>601</v>
      </c>
      <c r="H125">
        <v>118</v>
      </c>
      <c r="I125">
        <v>144</v>
      </c>
      <c r="J125">
        <f t="shared" si="3"/>
        <v>131</v>
      </c>
    </row>
    <row r="126" spans="1:10" x14ac:dyDescent="0.25">
      <c r="A126" t="str">
        <f t="shared" si="2"/>
        <v>MINAlexander Mattison</v>
      </c>
      <c r="B126">
        <v>125</v>
      </c>
      <c r="C126" t="s">
        <v>216</v>
      </c>
      <c r="D126" t="s">
        <v>467</v>
      </c>
      <c r="E126" t="str">
        <f>VLOOKUP(D126,'team abbr lookup'!A:B,2,FALSE)</f>
        <v>Minnesota Vikings</v>
      </c>
      <c r="F126">
        <v>7</v>
      </c>
      <c r="G126" t="s">
        <v>604</v>
      </c>
      <c r="H126">
        <v>130</v>
      </c>
      <c r="I126">
        <v>132</v>
      </c>
      <c r="J126">
        <f t="shared" si="3"/>
        <v>131</v>
      </c>
    </row>
    <row r="127" spans="1:10" x14ac:dyDescent="0.25">
      <c r="A127" t="str">
        <f t="shared" si="2"/>
        <v>NYGSterling Shepard</v>
      </c>
      <c r="B127">
        <v>126</v>
      </c>
      <c r="C127" t="s">
        <v>101</v>
      </c>
      <c r="D127" t="s">
        <v>464</v>
      </c>
      <c r="E127" t="str">
        <f>VLOOKUP(D127,'team abbr lookup'!A:B,2,FALSE)</f>
        <v>New York Giants</v>
      </c>
      <c r="F127">
        <v>11</v>
      </c>
      <c r="G127" t="s">
        <v>594</v>
      </c>
      <c r="H127">
        <v>165</v>
      </c>
      <c r="I127">
        <v>102</v>
      </c>
      <c r="J127">
        <f t="shared" si="3"/>
        <v>133.5</v>
      </c>
    </row>
    <row r="128" spans="1:10" x14ac:dyDescent="0.25">
      <c r="A128" t="str">
        <f t="shared" si="2"/>
        <v>CHIChicago Bears</v>
      </c>
      <c r="B128">
        <v>127</v>
      </c>
      <c r="C128" t="s">
        <v>81</v>
      </c>
      <c r="D128" t="s">
        <v>499</v>
      </c>
      <c r="E128" t="str">
        <f>VLOOKUP(D128,'team abbr lookup'!A:B,2,FALSE)</f>
        <v>Chicago Bears</v>
      </c>
      <c r="F128">
        <v>11</v>
      </c>
      <c r="G128" t="s">
        <v>626</v>
      </c>
      <c r="H128">
        <v>102</v>
      </c>
      <c r="I128">
        <v>168</v>
      </c>
      <c r="J128">
        <f t="shared" si="3"/>
        <v>135</v>
      </c>
    </row>
    <row r="129" spans="1:10" x14ac:dyDescent="0.25">
      <c r="A129" t="str">
        <f t="shared" si="2"/>
        <v>NOWil Lutz</v>
      </c>
      <c r="B129">
        <v>128</v>
      </c>
      <c r="C129" t="s">
        <v>309</v>
      </c>
      <c r="D129" t="s">
        <v>466</v>
      </c>
      <c r="E129" t="str">
        <f>VLOOKUP(D129,'team abbr lookup'!A:B,2,FALSE)</f>
        <v>New Orleans Saints</v>
      </c>
      <c r="F129">
        <v>6</v>
      </c>
      <c r="G129" t="s">
        <v>629</v>
      </c>
      <c r="H129">
        <v>94</v>
      </c>
      <c r="I129">
        <v>177</v>
      </c>
      <c r="J129">
        <f t="shared" si="3"/>
        <v>135.5</v>
      </c>
    </row>
    <row r="130" spans="1:10" x14ac:dyDescent="0.25">
      <c r="A130" t="str">
        <f t="shared" si="2"/>
        <v>LACMike Williams</v>
      </c>
      <c r="B130">
        <v>129</v>
      </c>
      <c r="C130" t="s">
        <v>92</v>
      </c>
      <c r="D130" t="s">
        <v>481</v>
      </c>
      <c r="E130" t="str">
        <f>VLOOKUP(D130,'team abbr lookup'!A:B,2,FALSE)</f>
        <v>Los Angeles Chargers</v>
      </c>
      <c r="F130">
        <v>10</v>
      </c>
      <c r="G130" t="s">
        <v>595</v>
      </c>
      <c r="H130">
        <v>170</v>
      </c>
      <c r="I130">
        <v>103</v>
      </c>
      <c r="J130">
        <f t="shared" si="3"/>
        <v>136.5</v>
      </c>
    </row>
    <row r="131" spans="1:10" x14ac:dyDescent="0.25">
      <c r="A131" t="str">
        <f t="shared" ref="A131:A194" si="4">_xlfn.CONCAT(D131,C131)</f>
        <v>LVHenry Ruggs III</v>
      </c>
      <c r="B131">
        <v>130</v>
      </c>
      <c r="C131" t="s">
        <v>108</v>
      </c>
      <c r="D131" t="s">
        <v>484</v>
      </c>
      <c r="E131" t="str">
        <f>VLOOKUP(D131,'team abbr lookup'!A:B,2,FALSE)</f>
        <v>Las Vegas Raiders</v>
      </c>
      <c r="F131">
        <v>6</v>
      </c>
      <c r="G131" t="s">
        <v>598</v>
      </c>
      <c r="H131">
        <v>144</v>
      </c>
      <c r="I131">
        <v>131</v>
      </c>
      <c r="J131">
        <f t="shared" ref="J131:J194" si="5">AVERAGE(H131,I131)</f>
        <v>137.5</v>
      </c>
    </row>
    <row r="132" spans="1:10" x14ac:dyDescent="0.25">
      <c r="A132" t="str">
        <f t="shared" si="4"/>
        <v>CINJoe Burrow</v>
      </c>
      <c r="B132">
        <v>131</v>
      </c>
      <c r="C132" t="s">
        <v>236</v>
      </c>
      <c r="D132" t="s">
        <v>478</v>
      </c>
      <c r="E132" t="str">
        <f>VLOOKUP(D132,'team abbr lookup'!A:B,2,FALSE)</f>
        <v>Cincinnati Bengals</v>
      </c>
      <c r="F132">
        <v>9</v>
      </c>
      <c r="G132" t="s">
        <v>619</v>
      </c>
      <c r="H132">
        <v>129</v>
      </c>
      <c r="I132">
        <v>147</v>
      </c>
      <c r="J132">
        <f t="shared" si="5"/>
        <v>138</v>
      </c>
    </row>
    <row r="133" spans="1:10" x14ac:dyDescent="0.25">
      <c r="A133" t="str">
        <f t="shared" si="4"/>
        <v>MINJustin Jefferson</v>
      </c>
      <c r="B133">
        <v>132</v>
      </c>
      <c r="C133" t="s">
        <v>213</v>
      </c>
      <c r="D133" t="s">
        <v>467</v>
      </c>
      <c r="E133" t="str">
        <f>VLOOKUP(D133,'team abbr lookup'!A:B,2,FALSE)</f>
        <v>Minnesota Vikings</v>
      </c>
      <c r="F133">
        <v>7</v>
      </c>
      <c r="G133" t="s">
        <v>605</v>
      </c>
      <c r="H133">
        <v>164</v>
      </c>
      <c r="I133">
        <v>113</v>
      </c>
      <c r="J133">
        <f t="shared" si="5"/>
        <v>138.5</v>
      </c>
    </row>
    <row r="134" spans="1:10" x14ac:dyDescent="0.25">
      <c r="A134" t="str">
        <f t="shared" si="4"/>
        <v>DALGreg Zuerlein</v>
      </c>
      <c r="B134">
        <v>133</v>
      </c>
      <c r="C134" t="s">
        <v>1369</v>
      </c>
      <c r="D134" t="s">
        <v>465</v>
      </c>
      <c r="E134" t="str">
        <f>VLOOKUP(D134,'team abbr lookup'!A:B,2,FALSE)</f>
        <v>Dallas Cowboys</v>
      </c>
      <c r="F134">
        <v>10</v>
      </c>
      <c r="G134" t="s">
        <v>640</v>
      </c>
      <c r="H134">
        <v>99</v>
      </c>
      <c r="I134">
        <v>182</v>
      </c>
      <c r="J134">
        <f t="shared" si="5"/>
        <v>140.5</v>
      </c>
    </row>
    <row r="135" spans="1:10" x14ac:dyDescent="0.25">
      <c r="A135" t="str">
        <f t="shared" si="4"/>
        <v>NENew England Patriots</v>
      </c>
      <c r="B135">
        <v>134</v>
      </c>
      <c r="C135" t="s">
        <v>246</v>
      </c>
      <c r="D135" t="s">
        <v>553</v>
      </c>
      <c r="E135" t="str">
        <f>VLOOKUP(D135,'team abbr lookup'!A:B,2,FALSE)</f>
        <v>New England Patriots</v>
      </c>
      <c r="F135">
        <v>6</v>
      </c>
      <c r="G135" t="s">
        <v>634</v>
      </c>
      <c r="H135">
        <v>113</v>
      </c>
      <c r="I135">
        <v>171</v>
      </c>
      <c r="J135">
        <f t="shared" si="5"/>
        <v>142</v>
      </c>
    </row>
    <row r="136" spans="1:10" x14ac:dyDescent="0.25">
      <c r="A136" t="str">
        <f t="shared" si="4"/>
        <v>NYGDaniel Jones</v>
      </c>
      <c r="B136">
        <v>135</v>
      </c>
      <c r="C136" t="s">
        <v>105</v>
      </c>
      <c r="D136" t="s">
        <v>464</v>
      </c>
      <c r="E136" t="str">
        <f>VLOOKUP(D136,'team abbr lookup'!A:B,2,FALSE)</f>
        <v>New York Giants</v>
      </c>
      <c r="F136">
        <v>11</v>
      </c>
      <c r="G136" t="s">
        <v>620</v>
      </c>
      <c r="H136">
        <v>161</v>
      </c>
      <c r="I136">
        <v>123</v>
      </c>
      <c r="J136">
        <f t="shared" si="5"/>
        <v>142</v>
      </c>
    </row>
    <row r="137" spans="1:10" x14ac:dyDescent="0.25">
      <c r="A137" t="str">
        <f t="shared" si="4"/>
        <v>DETT.J. Hockenson</v>
      </c>
      <c r="B137">
        <v>136</v>
      </c>
      <c r="C137" t="s">
        <v>68</v>
      </c>
      <c r="D137" t="s">
        <v>492</v>
      </c>
      <c r="E137" t="str">
        <f>VLOOKUP(D137,'team abbr lookup'!A:B,2,FALSE)</f>
        <v>Detroit Lions</v>
      </c>
      <c r="F137">
        <v>5</v>
      </c>
      <c r="G137" t="s">
        <v>607</v>
      </c>
      <c r="H137">
        <v>160</v>
      </c>
      <c r="I137">
        <v>128</v>
      </c>
      <c r="J137">
        <f t="shared" si="5"/>
        <v>144</v>
      </c>
    </row>
    <row r="138" spans="1:10" x14ac:dyDescent="0.25">
      <c r="A138" t="str">
        <f t="shared" si="4"/>
        <v>SFJimmy Garoppolo</v>
      </c>
      <c r="B138">
        <v>137</v>
      </c>
      <c r="C138" t="s">
        <v>60</v>
      </c>
      <c r="D138" t="s">
        <v>491</v>
      </c>
      <c r="E138" t="str">
        <f>VLOOKUP(D138,'team abbr lookup'!A:B,2,FALSE)</f>
        <v>San Francisco 49ers</v>
      </c>
      <c r="F138">
        <v>11</v>
      </c>
      <c r="G138" t="s">
        <v>621</v>
      </c>
      <c r="H138">
        <v>140</v>
      </c>
      <c r="I138">
        <v>150</v>
      </c>
      <c r="J138">
        <f t="shared" si="5"/>
        <v>145</v>
      </c>
    </row>
    <row r="139" spans="1:10" x14ac:dyDescent="0.25">
      <c r="A139" t="str">
        <f t="shared" si="4"/>
        <v>RB46Derrius Guice</v>
      </c>
      <c r="B139">
        <v>138</v>
      </c>
      <c r="C139" t="s">
        <v>833</v>
      </c>
      <c r="D139" t="s">
        <v>610</v>
      </c>
      <c r="E139" t="e">
        <f>VLOOKUP(D139,'team abbr lookup'!A:B,2,FALSE)</f>
        <v>#N/A</v>
      </c>
      <c r="F139">
        <v>90</v>
      </c>
      <c r="G139">
        <v>390</v>
      </c>
      <c r="H139">
        <v>240</v>
      </c>
      <c r="J139">
        <f t="shared" si="5"/>
        <v>240</v>
      </c>
    </row>
    <row r="140" spans="1:10" x14ac:dyDescent="0.25">
      <c r="A140" t="str">
        <f t="shared" si="4"/>
        <v>JACGardner Minshew</v>
      </c>
      <c r="B140">
        <v>139</v>
      </c>
      <c r="C140" t="s">
        <v>77</v>
      </c>
      <c r="D140" t="s">
        <v>495</v>
      </c>
      <c r="E140" t="str">
        <f>VLOOKUP(D140,'team abbr lookup'!A:B,2,FALSE)</f>
        <v>Jacksonville Jaguars</v>
      </c>
      <c r="F140">
        <v>7</v>
      </c>
      <c r="G140" t="s">
        <v>630</v>
      </c>
      <c r="H140">
        <v>127</v>
      </c>
      <c r="I140">
        <v>167</v>
      </c>
      <c r="J140">
        <f t="shared" si="5"/>
        <v>147</v>
      </c>
    </row>
    <row r="141" spans="1:10" x14ac:dyDescent="0.25">
      <c r="A141" t="str">
        <f t="shared" si="4"/>
        <v>KCMecole Hardman</v>
      </c>
      <c r="B141">
        <v>140</v>
      </c>
      <c r="C141" t="s">
        <v>125</v>
      </c>
      <c r="D141" t="s">
        <v>472</v>
      </c>
      <c r="E141" t="str">
        <f>VLOOKUP(D141,'team abbr lookup'!A:B,2,FALSE)</f>
        <v>Kansas City Chiefs</v>
      </c>
      <c r="F141">
        <v>10</v>
      </c>
      <c r="G141" t="s">
        <v>609</v>
      </c>
      <c r="H141">
        <v>154</v>
      </c>
      <c r="I141">
        <v>140</v>
      </c>
      <c r="J141">
        <f t="shared" si="5"/>
        <v>147</v>
      </c>
    </row>
    <row r="142" spans="1:10" x14ac:dyDescent="0.25">
      <c r="A142" t="str">
        <f t="shared" si="4"/>
        <v>TENRyan Tannehill</v>
      </c>
      <c r="B142">
        <v>141</v>
      </c>
      <c r="C142" t="s">
        <v>243</v>
      </c>
      <c r="D142" t="s">
        <v>468</v>
      </c>
      <c r="E142" t="str">
        <f>VLOOKUP(D142,'team abbr lookup'!A:B,2,FALSE)</f>
        <v>Tennessee Titans</v>
      </c>
      <c r="F142">
        <v>7</v>
      </c>
      <c r="G142" t="s">
        <v>636</v>
      </c>
      <c r="H142">
        <v>169</v>
      </c>
      <c r="I142">
        <v>126</v>
      </c>
      <c r="J142">
        <f t="shared" si="5"/>
        <v>147.5</v>
      </c>
    </row>
    <row r="143" spans="1:10" x14ac:dyDescent="0.25">
      <c r="A143" t="str">
        <f t="shared" si="4"/>
        <v>PHIJalen Reagor</v>
      </c>
      <c r="B143">
        <v>142</v>
      </c>
      <c r="C143" t="s">
        <v>269</v>
      </c>
      <c r="D143" t="s">
        <v>475</v>
      </c>
      <c r="E143" t="str">
        <f>VLOOKUP(D143,'team abbr lookup'!A:B,2,FALSE)</f>
        <v>Philadelphia Eagles</v>
      </c>
      <c r="F143">
        <v>9</v>
      </c>
      <c r="G143" t="s">
        <v>611</v>
      </c>
      <c r="H143">
        <v>152</v>
      </c>
      <c r="I143">
        <v>145</v>
      </c>
      <c r="J143">
        <f t="shared" si="5"/>
        <v>148.5</v>
      </c>
    </row>
    <row r="144" spans="1:10" x14ac:dyDescent="0.25">
      <c r="A144" t="str">
        <f t="shared" si="4"/>
        <v>DALTony Pollard</v>
      </c>
      <c r="B144">
        <v>143</v>
      </c>
      <c r="C144" t="s">
        <v>142</v>
      </c>
      <c r="D144" t="s">
        <v>465</v>
      </c>
      <c r="E144" t="str">
        <f>VLOOKUP(D144,'team abbr lookup'!A:B,2,FALSE)</f>
        <v>Dallas Cowboys</v>
      </c>
      <c r="F144">
        <v>10</v>
      </c>
      <c r="G144" t="s">
        <v>616</v>
      </c>
      <c r="H144">
        <v>163</v>
      </c>
      <c r="I144">
        <v>137</v>
      </c>
      <c r="J144">
        <f t="shared" si="5"/>
        <v>150</v>
      </c>
    </row>
    <row r="145" spans="1:10" x14ac:dyDescent="0.25">
      <c r="A145" t="str">
        <f t="shared" si="4"/>
        <v>NONew Orleans Saints</v>
      </c>
      <c r="B145">
        <v>144</v>
      </c>
      <c r="C145" t="s">
        <v>25</v>
      </c>
      <c r="D145" t="s">
        <v>466</v>
      </c>
      <c r="E145" t="str">
        <f>VLOOKUP(D145,'team abbr lookup'!A:B,2,FALSE)</f>
        <v>New Orleans Saints</v>
      </c>
      <c r="F145">
        <v>6</v>
      </c>
      <c r="G145" t="s">
        <v>645</v>
      </c>
      <c r="H145">
        <v>108</v>
      </c>
      <c r="I145">
        <v>196</v>
      </c>
      <c r="J145">
        <f t="shared" si="5"/>
        <v>152</v>
      </c>
    </row>
    <row r="146" spans="1:10" x14ac:dyDescent="0.25">
      <c r="A146" t="str">
        <f t="shared" si="4"/>
        <v>KCSammy Watkins</v>
      </c>
      <c r="B146">
        <v>145</v>
      </c>
      <c r="C146" t="s">
        <v>126</v>
      </c>
      <c r="D146" t="s">
        <v>472</v>
      </c>
      <c r="E146" t="str">
        <f>VLOOKUP(D146,'team abbr lookup'!A:B,2,FALSE)</f>
        <v>Kansas City Chiefs</v>
      </c>
      <c r="F146">
        <v>10</v>
      </c>
      <c r="G146" t="s">
        <v>612</v>
      </c>
      <c r="H146">
        <v>166</v>
      </c>
      <c r="I146">
        <v>138</v>
      </c>
      <c r="J146">
        <f t="shared" si="5"/>
        <v>152</v>
      </c>
    </row>
    <row r="147" spans="1:10" x14ac:dyDescent="0.25">
      <c r="A147" t="str">
        <f t="shared" si="4"/>
        <v>KCKansas City Chiefs</v>
      </c>
      <c r="B147">
        <v>146</v>
      </c>
      <c r="C147" t="s">
        <v>123</v>
      </c>
      <c r="D147" t="s">
        <v>472</v>
      </c>
      <c r="E147" t="str">
        <f>VLOOKUP(D147,'team abbr lookup'!A:B,2,FALSE)</f>
        <v>Kansas City Chiefs</v>
      </c>
      <c r="F147">
        <v>10</v>
      </c>
      <c r="G147" t="s">
        <v>650</v>
      </c>
      <c r="H147">
        <v>110</v>
      </c>
      <c r="I147">
        <v>195</v>
      </c>
      <c r="J147">
        <f t="shared" si="5"/>
        <v>152.5</v>
      </c>
    </row>
    <row r="148" spans="1:10" x14ac:dyDescent="0.25">
      <c r="A148" t="str">
        <f t="shared" si="4"/>
        <v>LARJared Goff</v>
      </c>
      <c r="B148">
        <v>147</v>
      </c>
      <c r="C148" t="s">
        <v>183</v>
      </c>
      <c r="D148" t="s">
        <v>510</v>
      </c>
      <c r="E148" t="str">
        <f>VLOOKUP(D148,'team abbr lookup'!A:B,2,FALSE)</f>
        <v>Los Angeles Rams</v>
      </c>
      <c r="F148">
        <v>9</v>
      </c>
      <c r="G148" t="s">
        <v>642</v>
      </c>
      <c r="H148">
        <v>172</v>
      </c>
      <c r="I148">
        <v>133</v>
      </c>
      <c r="J148">
        <f t="shared" si="5"/>
        <v>152.5</v>
      </c>
    </row>
    <row r="149" spans="1:10" x14ac:dyDescent="0.25">
      <c r="A149" t="str">
        <f t="shared" si="4"/>
        <v>WASAdrian Peterson</v>
      </c>
      <c r="B149">
        <v>148</v>
      </c>
      <c r="C149" t="s">
        <v>20</v>
      </c>
      <c r="D149" t="s">
        <v>542</v>
      </c>
      <c r="E149" t="str">
        <f>VLOOKUP(D149,'team abbr lookup'!A:B,2,FALSE)</f>
        <v>Washington Football Team</v>
      </c>
      <c r="F149">
        <v>8</v>
      </c>
      <c r="G149" t="s">
        <v>622</v>
      </c>
      <c r="H149">
        <v>148</v>
      </c>
      <c r="I149">
        <v>158</v>
      </c>
      <c r="J149">
        <f t="shared" si="5"/>
        <v>153</v>
      </c>
    </row>
    <row r="150" spans="1:10" x14ac:dyDescent="0.25">
      <c r="A150" t="str">
        <f t="shared" si="4"/>
        <v>INDPhilip Rivers</v>
      </c>
      <c r="B150">
        <v>149</v>
      </c>
      <c r="C150" t="s">
        <v>171</v>
      </c>
      <c r="D150" t="s">
        <v>523</v>
      </c>
      <c r="E150" t="str">
        <f>VLOOKUP(D150,'team abbr lookup'!A:B,2,FALSE)</f>
        <v>Indianapolis Colts</v>
      </c>
      <c r="F150">
        <v>7</v>
      </c>
      <c r="G150" t="s">
        <v>652</v>
      </c>
      <c r="H150">
        <v>155</v>
      </c>
      <c r="I150">
        <v>152</v>
      </c>
      <c r="J150">
        <f t="shared" si="5"/>
        <v>153.5</v>
      </c>
    </row>
    <row r="151" spans="1:10" x14ac:dyDescent="0.25">
      <c r="A151" t="str">
        <f t="shared" si="4"/>
        <v>NYGGolden Tate</v>
      </c>
      <c r="B151">
        <v>150</v>
      </c>
      <c r="C151" t="s">
        <v>102</v>
      </c>
      <c r="D151" t="s">
        <v>464</v>
      </c>
      <c r="E151" t="str">
        <f>VLOOKUP(D151,'team abbr lookup'!A:B,2,FALSE)</f>
        <v>New York Giants</v>
      </c>
      <c r="F151">
        <v>11</v>
      </c>
      <c r="G151" t="s">
        <v>617</v>
      </c>
      <c r="H151">
        <v>184</v>
      </c>
      <c r="I151">
        <v>124</v>
      </c>
      <c r="J151">
        <f t="shared" si="5"/>
        <v>154</v>
      </c>
    </row>
    <row r="152" spans="1:10" x14ac:dyDescent="0.25">
      <c r="A152" t="str">
        <f t="shared" si="4"/>
        <v>MIAPreston Williams</v>
      </c>
      <c r="B152">
        <v>151</v>
      </c>
      <c r="C152" t="s">
        <v>45</v>
      </c>
      <c r="D152" t="s">
        <v>534</v>
      </c>
      <c r="E152" t="str">
        <f>VLOOKUP(D152,'team abbr lookup'!A:B,2,FALSE)</f>
        <v>Miami Dolphins</v>
      </c>
      <c r="F152">
        <v>11</v>
      </c>
      <c r="G152" t="s">
        <v>618</v>
      </c>
      <c r="H152">
        <v>180</v>
      </c>
      <c r="I152">
        <v>129</v>
      </c>
      <c r="J152">
        <f t="shared" si="5"/>
        <v>154.5</v>
      </c>
    </row>
    <row r="153" spans="1:10" x14ac:dyDescent="0.25">
      <c r="A153" t="str">
        <f t="shared" si="4"/>
        <v>HOUDuke Johnson</v>
      </c>
      <c r="B153">
        <v>152</v>
      </c>
      <c r="C153" t="s">
        <v>40</v>
      </c>
      <c r="D153" t="s">
        <v>513</v>
      </c>
      <c r="E153" t="str">
        <f>VLOOKUP(D153,'team abbr lookup'!A:B,2,FALSE)</f>
        <v>Houston Texans</v>
      </c>
      <c r="F153">
        <v>8</v>
      </c>
      <c r="G153" t="s">
        <v>623</v>
      </c>
      <c r="H153">
        <v>183</v>
      </c>
      <c r="I153">
        <v>130</v>
      </c>
      <c r="J153">
        <f t="shared" si="5"/>
        <v>156.5</v>
      </c>
    </row>
    <row r="154" spans="1:10" x14ac:dyDescent="0.25">
      <c r="A154" t="str">
        <f t="shared" si="4"/>
        <v>TENJonnu Smith</v>
      </c>
      <c r="B154">
        <v>153</v>
      </c>
      <c r="C154" t="s">
        <v>244</v>
      </c>
      <c r="D154" t="s">
        <v>468</v>
      </c>
      <c r="E154" t="str">
        <f>VLOOKUP(D154,'team abbr lookup'!A:B,2,FALSE)</f>
        <v>Tennessee Titans</v>
      </c>
      <c r="F154">
        <v>7</v>
      </c>
      <c r="G154" t="s">
        <v>625</v>
      </c>
      <c r="H154">
        <v>179</v>
      </c>
      <c r="I154">
        <v>136</v>
      </c>
      <c r="J154">
        <f t="shared" si="5"/>
        <v>157.5</v>
      </c>
    </row>
    <row r="155" spans="1:10" x14ac:dyDescent="0.25">
      <c r="A155" t="str">
        <f t="shared" si="4"/>
        <v>SFRobbie Gould</v>
      </c>
      <c r="B155">
        <v>154</v>
      </c>
      <c r="C155" t="s">
        <v>323</v>
      </c>
      <c r="D155" t="s">
        <v>491</v>
      </c>
      <c r="E155" t="str">
        <f>VLOOKUP(D155,'team abbr lookup'!A:B,2,FALSE)</f>
        <v>San Francisco 49ers</v>
      </c>
      <c r="F155">
        <v>11</v>
      </c>
      <c r="G155" t="s">
        <v>653</v>
      </c>
      <c r="H155">
        <v>115</v>
      </c>
      <c r="I155">
        <v>202</v>
      </c>
      <c r="J155">
        <f t="shared" si="5"/>
        <v>158.5</v>
      </c>
    </row>
    <row r="156" spans="1:10" x14ac:dyDescent="0.25">
      <c r="A156" t="str">
        <f t="shared" si="4"/>
        <v>CHIAnthony Miller</v>
      </c>
      <c r="B156">
        <v>155</v>
      </c>
      <c r="C156" t="s">
        <v>83</v>
      </c>
      <c r="D156" t="s">
        <v>499</v>
      </c>
      <c r="E156" t="str">
        <f>VLOOKUP(D156,'team abbr lookup'!A:B,2,FALSE)</f>
        <v>Chicago Bears</v>
      </c>
      <c r="F156">
        <v>11</v>
      </c>
      <c r="G156" t="s">
        <v>624</v>
      </c>
      <c r="I156">
        <v>117</v>
      </c>
      <c r="J156">
        <f t="shared" si="5"/>
        <v>117</v>
      </c>
    </row>
    <row r="157" spans="1:10" x14ac:dyDescent="0.25">
      <c r="A157" t="str">
        <f t="shared" si="4"/>
        <v>PHIDallas Goedert</v>
      </c>
      <c r="B157">
        <v>156</v>
      </c>
      <c r="C157" t="s">
        <v>276</v>
      </c>
      <c r="D157" t="s">
        <v>475</v>
      </c>
      <c r="E157" t="str">
        <f>VLOOKUP(D157,'team abbr lookup'!A:B,2,FALSE)</f>
        <v>Philadelphia Eagles</v>
      </c>
      <c r="F157">
        <v>9</v>
      </c>
      <c r="G157" t="s">
        <v>628</v>
      </c>
      <c r="H157">
        <v>193</v>
      </c>
      <c r="I157">
        <v>125</v>
      </c>
      <c r="J157">
        <f t="shared" si="5"/>
        <v>159</v>
      </c>
    </row>
    <row r="158" spans="1:10" x14ac:dyDescent="0.25">
      <c r="A158" t="str">
        <f t="shared" si="4"/>
        <v>CARRobby Anderson</v>
      </c>
      <c r="B158">
        <v>157</v>
      </c>
      <c r="C158" t="s">
        <v>158</v>
      </c>
      <c r="D158" t="s">
        <v>463</v>
      </c>
      <c r="E158" t="str">
        <f>VLOOKUP(D158,'team abbr lookup'!A:B,2,FALSE)</f>
        <v>Carolina Panthers</v>
      </c>
      <c r="F158">
        <v>13</v>
      </c>
      <c r="G158" t="s">
        <v>632</v>
      </c>
      <c r="I158">
        <v>118</v>
      </c>
      <c r="J158">
        <f t="shared" si="5"/>
        <v>118</v>
      </c>
    </row>
    <row r="159" spans="1:10" x14ac:dyDescent="0.25">
      <c r="A159" t="str">
        <f t="shared" si="4"/>
        <v>MINMinnesota Vikings</v>
      </c>
      <c r="B159">
        <v>158</v>
      </c>
      <c r="C159" t="s">
        <v>211</v>
      </c>
      <c r="D159" t="s">
        <v>467</v>
      </c>
      <c r="E159" t="str">
        <f>VLOOKUP(D159,'team abbr lookup'!A:B,2,FALSE)</f>
        <v>Minnesota Vikings</v>
      </c>
      <c r="F159">
        <v>7</v>
      </c>
      <c r="G159" t="s">
        <v>658</v>
      </c>
      <c r="H159">
        <v>135</v>
      </c>
      <c r="I159">
        <v>185</v>
      </c>
      <c r="J159">
        <f t="shared" si="5"/>
        <v>160</v>
      </c>
    </row>
    <row r="160" spans="1:10" x14ac:dyDescent="0.25">
      <c r="A160" t="str">
        <f t="shared" si="4"/>
        <v>NECam Newton</v>
      </c>
      <c r="B160">
        <v>159</v>
      </c>
      <c r="C160" t="s">
        <v>255</v>
      </c>
      <c r="D160" t="s">
        <v>553</v>
      </c>
      <c r="E160" t="str">
        <f>VLOOKUP(D160,'team abbr lookup'!A:B,2,FALSE)</f>
        <v>New England Patriots</v>
      </c>
      <c r="F160">
        <v>6</v>
      </c>
      <c r="G160" t="s">
        <v>655</v>
      </c>
      <c r="H160">
        <v>119</v>
      </c>
      <c r="I160">
        <v>289</v>
      </c>
      <c r="J160">
        <f t="shared" si="5"/>
        <v>204</v>
      </c>
    </row>
    <row r="161" spans="1:10" x14ac:dyDescent="0.25">
      <c r="A161" t="str">
        <f t="shared" si="4"/>
        <v>CARTeddy Bridgewater</v>
      </c>
      <c r="B161">
        <v>160</v>
      </c>
      <c r="C161" t="s">
        <v>162</v>
      </c>
      <c r="D161" t="s">
        <v>463</v>
      </c>
      <c r="E161" t="str">
        <f>VLOOKUP(D161,'team abbr lookup'!A:B,2,FALSE)</f>
        <v>Carolina Panthers</v>
      </c>
      <c r="F161">
        <v>13</v>
      </c>
      <c r="G161" t="s">
        <v>657</v>
      </c>
      <c r="H161">
        <v>147</v>
      </c>
      <c r="I161">
        <v>174</v>
      </c>
      <c r="J161">
        <f t="shared" si="5"/>
        <v>160.5</v>
      </c>
    </row>
    <row r="162" spans="1:10" x14ac:dyDescent="0.25">
      <c r="A162" t="str">
        <f t="shared" si="4"/>
        <v>DENDrew Lock</v>
      </c>
      <c r="B162">
        <v>161</v>
      </c>
      <c r="C162" t="s">
        <v>11</v>
      </c>
      <c r="D162" t="s">
        <v>516</v>
      </c>
      <c r="E162" t="str">
        <f>VLOOKUP(D162,'team abbr lookup'!A:B,2,FALSE)</f>
        <v>Denver Broncos</v>
      </c>
      <c r="F162">
        <v>8</v>
      </c>
      <c r="G162" t="s">
        <v>659</v>
      </c>
      <c r="H162">
        <v>156</v>
      </c>
      <c r="I162">
        <v>165</v>
      </c>
      <c r="J162">
        <f t="shared" si="5"/>
        <v>160.5</v>
      </c>
    </row>
    <row r="163" spans="1:10" x14ac:dyDescent="0.25">
      <c r="A163" t="str">
        <f t="shared" si="4"/>
        <v>ARIChase Edmonds</v>
      </c>
      <c r="B163">
        <v>162</v>
      </c>
      <c r="C163" t="s">
        <v>226</v>
      </c>
      <c r="D163" t="s">
        <v>471</v>
      </c>
      <c r="E163" t="str">
        <f>VLOOKUP(D163,'team abbr lookup'!A:B,2,FALSE)</f>
        <v>Arizona Cardinals</v>
      </c>
      <c r="F163">
        <v>8</v>
      </c>
      <c r="G163" t="s">
        <v>627</v>
      </c>
      <c r="H163">
        <v>159</v>
      </c>
      <c r="I163">
        <v>163</v>
      </c>
      <c r="J163">
        <f t="shared" si="5"/>
        <v>161</v>
      </c>
    </row>
    <row r="164" spans="1:10" x14ac:dyDescent="0.25">
      <c r="A164" t="str">
        <f t="shared" si="4"/>
        <v>PHIAlshon Jeffery</v>
      </c>
      <c r="B164">
        <v>163</v>
      </c>
      <c r="C164" t="s">
        <v>271</v>
      </c>
      <c r="D164" t="s">
        <v>475</v>
      </c>
      <c r="E164" t="str">
        <f>VLOOKUP(D164,'team abbr lookup'!A:B,2,FALSE)</f>
        <v>Philadelphia Eagles</v>
      </c>
      <c r="F164">
        <v>9</v>
      </c>
      <c r="G164" t="s">
        <v>637</v>
      </c>
      <c r="I164">
        <v>122</v>
      </c>
      <c r="J164">
        <f t="shared" si="5"/>
        <v>122</v>
      </c>
    </row>
    <row r="165" spans="1:10" x14ac:dyDescent="0.25">
      <c r="A165" t="str">
        <f t="shared" si="4"/>
        <v>MINKirk Cousins</v>
      </c>
      <c r="B165">
        <v>164</v>
      </c>
      <c r="C165" t="s">
        <v>217</v>
      </c>
      <c r="D165" t="s">
        <v>467</v>
      </c>
      <c r="E165" t="str">
        <f>VLOOKUP(D165,'team abbr lookup'!A:B,2,FALSE)</f>
        <v>Minnesota Vikings</v>
      </c>
      <c r="F165">
        <v>7</v>
      </c>
      <c r="G165" t="s">
        <v>663</v>
      </c>
      <c r="H165">
        <v>182</v>
      </c>
      <c r="I165">
        <v>141</v>
      </c>
      <c r="J165">
        <f t="shared" si="5"/>
        <v>161.5</v>
      </c>
    </row>
    <row r="166" spans="1:10" x14ac:dyDescent="0.25">
      <c r="A166" t="str">
        <f t="shared" si="4"/>
        <v>WASAntonio Gibson</v>
      </c>
      <c r="B166">
        <v>165</v>
      </c>
      <c r="C166" t="s">
        <v>19</v>
      </c>
      <c r="D166" t="s">
        <v>542</v>
      </c>
      <c r="E166" t="str">
        <f>VLOOKUP(D166,'team abbr lookup'!A:B,2,FALSE)</f>
        <v>Washington Football Team</v>
      </c>
      <c r="F166">
        <v>8</v>
      </c>
      <c r="G166" t="s">
        <v>631</v>
      </c>
      <c r="H166">
        <v>124</v>
      </c>
      <c r="I166">
        <v>212</v>
      </c>
      <c r="J166">
        <f t="shared" si="5"/>
        <v>168</v>
      </c>
    </row>
    <row r="167" spans="1:10" x14ac:dyDescent="0.25">
      <c r="A167" t="str">
        <f t="shared" si="4"/>
        <v>PITEric Ebron</v>
      </c>
      <c r="B167">
        <v>166</v>
      </c>
      <c r="C167" t="s">
        <v>297</v>
      </c>
      <c r="D167" t="s">
        <v>502</v>
      </c>
      <c r="E167" t="str">
        <f>VLOOKUP(D167,'team abbr lookup'!A:B,2,FALSE)</f>
        <v>Pittsburgh Steelers</v>
      </c>
      <c r="F167">
        <v>8</v>
      </c>
      <c r="G167" t="s">
        <v>633</v>
      </c>
      <c r="H167">
        <v>177</v>
      </c>
      <c r="I167">
        <v>149</v>
      </c>
      <c r="J167">
        <f t="shared" si="5"/>
        <v>163</v>
      </c>
    </row>
    <row r="168" spans="1:10" x14ac:dyDescent="0.25">
      <c r="A168" t="str">
        <f t="shared" si="4"/>
        <v>PHIDeSean Jackson</v>
      </c>
      <c r="B168">
        <v>167</v>
      </c>
      <c r="C168" t="s">
        <v>270</v>
      </c>
      <c r="D168" t="s">
        <v>475</v>
      </c>
      <c r="E168" t="str">
        <f>VLOOKUP(D168,'team abbr lookup'!A:B,2,FALSE)</f>
        <v>Philadelphia Eagles</v>
      </c>
      <c r="F168">
        <v>9</v>
      </c>
      <c r="G168" t="s">
        <v>638</v>
      </c>
      <c r="H168">
        <v>173</v>
      </c>
      <c r="I168">
        <v>154</v>
      </c>
      <c r="J168">
        <f t="shared" si="5"/>
        <v>163.5</v>
      </c>
    </row>
    <row r="169" spans="1:10" x14ac:dyDescent="0.25">
      <c r="A169" t="str">
        <f t="shared" si="4"/>
        <v>NEJustin Rohrwasser</v>
      </c>
      <c r="B169">
        <v>168</v>
      </c>
      <c r="C169" t="s">
        <v>717</v>
      </c>
      <c r="D169" t="s">
        <v>553</v>
      </c>
      <c r="E169" t="str">
        <f>VLOOKUP(D169,'team abbr lookup'!A:B,2,FALSE)</f>
        <v>New England Patriots</v>
      </c>
      <c r="F169">
        <v>6</v>
      </c>
      <c r="G169" t="s">
        <v>654</v>
      </c>
      <c r="I169">
        <v>127</v>
      </c>
      <c r="J169">
        <f t="shared" si="5"/>
        <v>127</v>
      </c>
    </row>
    <row r="170" spans="1:10" x14ac:dyDescent="0.25">
      <c r="A170" t="str">
        <f t="shared" si="4"/>
        <v>MINKyle Rudolph</v>
      </c>
      <c r="B170">
        <v>169</v>
      </c>
      <c r="C170" t="s">
        <v>219</v>
      </c>
      <c r="D170" t="s">
        <v>467</v>
      </c>
      <c r="E170" t="str">
        <f>VLOOKUP(D170,'team abbr lookup'!A:B,2,FALSE)</f>
        <v>Minnesota Vikings</v>
      </c>
      <c r="F170">
        <v>7</v>
      </c>
      <c r="G170" t="s">
        <v>635</v>
      </c>
      <c r="H170">
        <v>131</v>
      </c>
      <c r="I170">
        <v>204</v>
      </c>
      <c r="J170">
        <f t="shared" si="5"/>
        <v>167.5</v>
      </c>
    </row>
    <row r="171" spans="1:10" x14ac:dyDescent="0.25">
      <c r="A171" t="str">
        <f t="shared" si="4"/>
        <v>ARILarry Fitzgerald</v>
      </c>
      <c r="B171">
        <v>170</v>
      </c>
      <c r="C171" t="s">
        <v>223</v>
      </c>
      <c r="D171" t="s">
        <v>471</v>
      </c>
      <c r="E171" t="str">
        <f>VLOOKUP(D171,'team abbr lookup'!A:B,2,FALSE)</f>
        <v>Arizona Cardinals</v>
      </c>
      <c r="F171">
        <v>8</v>
      </c>
      <c r="G171" t="s">
        <v>639</v>
      </c>
      <c r="H171">
        <v>150</v>
      </c>
      <c r="I171">
        <v>183</v>
      </c>
      <c r="J171">
        <f t="shared" si="5"/>
        <v>166.5</v>
      </c>
    </row>
    <row r="172" spans="1:10" x14ac:dyDescent="0.25">
      <c r="A172" t="str">
        <f t="shared" si="4"/>
        <v>DALBlake Jarwin</v>
      </c>
      <c r="B172">
        <v>171</v>
      </c>
      <c r="C172" t="s">
        <v>145</v>
      </c>
      <c r="D172" t="s">
        <v>465</v>
      </c>
      <c r="E172" t="str">
        <f>VLOOKUP(D172,'team abbr lookup'!A:B,2,FALSE)</f>
        <v>Dallas Cowboys</v>
      </c>
      <c r="F172">
        <v>10</v>
      </c>
      <c r="G172" t="s">
        <v>643</v>
      </c>
      <c r="H172">
        <v>176</v>
      </c>
      <c r="I172">
        <v>157</v>
      </c>
      <c r="J172">
        <f t="shared" si="5"/>
        <v>166.5</v>
      </c>
    </row>
    <row r="173" spans="1:10" x14ac:dyDescent="0.25">
      <c r="A173" t="str">
        <f t="shared" si="4"/>
        <v>LVDerek Carr</v>
      </c>
      <c r="B173">
        <v>172</v>
      </c>
      <c r="C173" t="s">
        <v>113</v>
      </c>
      <c r="D173" t="s">
        <v>484</v>
      </c>
      <c r="E173" t="str">
        <f>VLOOKUP(D173,'team abbr lookup'!A:B,2,FALSE)</f>
        <v>Las Vegas Raiders</v>
      </c>
      <c r="F173">
        <v>6</v>
      </c>
      <c r="G173" t="s">
        <v>673</v>
      </c>
      <c r="H173">
        <v>136</v>
      </c>
      <c r="I173">
        <v>198</v>
      </c>
      <c r="J173">
        <f t="shared" si="5"/>
        <v>167</v>
      </c>
    </row>
    <row r="174" spans="1:10" x14ac:dyDescent="0.25">
      <c r="A174" t="str">
        <f t="shared" si="4"/>
        <v>CHIJimmy Graham</v>
      </c>
      <c r="B174">
        <v>173</v>
      </c>
      <c r="C174" t="s">
        <v>88</v>
      </c>
      <c r="D174" t="s">
        <v>499</v>
      </c>
      <c r="E174" t="str">
        <f>VLOOKUP(D174,'team abbr lookup'!A:B,2,FALSE)</f>
        <v>Chicago Bears</v>
      </c>
      <c r="F174">
        <v>11</v>
      </c>
      <c r="G174" t="s">
        <v>646</v>
      </c>
      <c r="H174">
        <v>134</v>
      </c>
      <c r="I174">
        <v>270</v>
      </c>
      <c r="J174">
        <f t="shared" si="5"/>
        <v>202</v>
      </c>
    </row>
    <row r="175" spans="1:10" x14ac:dyDescent="0.25">
      <c r="A175" t="str">
        <f t="shared" si="4"/>
        <v>PHIBoston Scott</v>
      </c>
      <c r="B175">
        <v>174</v>
      </c>
      <c r="C175" t="s">
        <v>273</v>
      </c>
      <c r="D175" t="s">
        <v>475</v>
      </c>
      <c r="E175" t="str">
        <f>VLOOKUP(D175,'team abbr lookup'!A:B,2,FALSE)</f>
        <v>Philadelphia Eagles</v>
      </c>
      <c r="F175">
        <v>9</v>
      </c>
      <c r="G175" t="s">
        <v>641</v>
      </c>
      <c r="H175">
        <v>190</v>
      </c>
      <c r="I175">
        <v>146</v>
      </c>
      <c r="J175">
        <f t="shared" si="5"/>
        <v>168</v>
      </c>
    </row>
    <row r="176" spans="1:10" x14ac:dyDescent="0.25">
      <c r="A176" t="str">
        <f t="shared" si="4"/>
        <v>NYJBreshad Perriman</v>
      </c>
      <c r="B176">
        <v>175</v>
      </c>
      <c r="C176" t="s">
        <v>117</v>
      </c>
      <c r="D176" t="s">
        <v>508</v>
      </c>
      <c r="E176" t="str">
        <f>VLOOKUP(D176,'team abbr lookup'!A:B,2,FALSE)</f>
        <v>New York Jets</v>
      </c>
      <c r="F176">
        <v>11</v>
      </c>
      <c r="G176" t="s">
        <v>644</v>
      </c>
      <c r="H176">
        <v>198</v>
      </c>
      <c r="I176">
        <v>139</v>
      </c>
      <c r="J176">
        <f t="shared" si="5"/>
        <v>168.5</v>
      </c>
    </row>
    <row r="177" spans="1:10" x14ac:dyDescent="0.25">
      <c r="A177" t="str">
        <f t="shared" si="4"/>
        <v>CARCurtis Samuel</v>
      </c>
      <c r="B177">
        <v>176</v>
      </c>
      <c r="C177" t="s">
        <v>159</v>
      </c>
      <c r="D177" t="s">
        <v>463</v>
      </c>
      <c r="E177" t="str">
        <f>VLOOKUP(D177,'team abbr lookup'!A:B,2,FALSE)</f>
        <v>Carolina Panthers</v>
      </c>
      <c r="F177">
        <v>13</v>
      </c>
      <c r="G177" t="s">
        <v>648</v>
      </c>
      <c r="H177">
        <v>186</v>
      </c>
      <c r="I177">
        <v>151</v>
      </c>
      <c r="J177">
        <f t="shared" si="5"/>
        <v>168.5</v>
      </c>
    </row>
    <row r="178" spans="1:10" x14ac:dyDescent="0.25">
      <c r="A178" t="str">
        <f t="shared" si="4"/>
        <v>LVHunter Renfrow</v>
      </c>
      <c r="B178">
        <v>177</v>
      </c>
      <c r="C178" t="s">
        <v>109</v>
      </c>
      <c r="D178" t="s">
        <v>484</v>
      </c>
      <c r="E178" t="str">
        <f>VLOOKUP(D178,'team abbr lookup'!A:B,2,FALSE)</f>
        <v>Las Vegas Raiders</v>
      </c>
      <c r="F178">
        <v>6</v>
      </c>
      <c r="G178" t="s">
        <v>651</v>
      </c>
      <c r="H178">
        <v>171</v>
      </c>
      <c r="I178">
        <v>166</v>
      </c>
      <c r="J178">
        <f t="shared" si="5"/>
        <v>168.5</v>
      </c>
    </row>
    <row r="179" spans="1:10" x14ac:dyDescent="0.25">
      <c r="A179" t="str">
        <f t="shared" si="4"/>
        <v>DETMatt Prater</v>
      </c>
      <c r="B179">
        <v>178</v>
      </c>
      <c r="C179" t="s">
        <v>317</v>
      </c>
      <c r="D179" t="s">
        <v>492</v>
      </c>
      <c r="E179" t="str">
        <f>VLOOKUP(D179,'team abbr lookup'!A:B,2,FALSE)</f>
        <v>Detroit Lions</v>
      </c>
      <c r="F179">
        <v>5</v>
      </c>
      <c r="G179" t="s">
        <v>665</v>
      </c>
      <c r="H179">
        <v>137</v>
      </c>
      <c r="I179">
        <v>224</v>
      </c>
      <c r="J179">
        <f t="shared" si="5"/>
        <v>180.5</v>
      </c>
    </row>
    <row r="180" spans="1:10" x14ac:dyDescent="0.25">
      <c r="A180" t="str">
        <f t="shared" si="4"/>
        <v>SEAGreg Olsen</v>
      </c>
      <c r="B180">
        <v>179</v>
      </c>
      <c r="C180" t="s">
        <v>266</v>
      </c>
      <c r="D180" t="s">
        <v>505</v>
      </c>
      <c r="E180" t="str">
        <f>VLOOKUP(D180,'team abbr lookup'!A:B,2,FALSE)</f>
        <v>Seattle Seahawks</v>
      </c>
      <c r="F180">
        <v>6</v>
      </c>
      <c r="G180" t="s">
        <v>672</v>
      </c>
      <c r="H180">
        <v>151</v>
      </c>
      <c r="I180">
        <v>191</v>
      </c>
      <c r="J180">
        <f t="shared" si="5"/>
        <v>171</v>
      </c>
    </row>
    <row r="181" spans="1:10" x14ac:dyDescent="0.25">
      <c r="A181" t="str">
        <f t="shared" si="4"/>
        <v>INDJack Doyle</v>
      </c>
      <c r="B181">
        <v>180</v>
      </c>
      <c r="C181" t="s">
        <v>173</v>
      </c>
      <c r="D181" t="s">
        <v>523</v>
      </c>
      <c r="E181" t="str">
        <f>VLOOKUP(D181,'team abbr lookup'!A:B,2,FALSE)</f>
        <v>Indianapolis Colts</v>
      </c>
      <c r="F181">
        <v>7</v>
      </c>
      <c r="G181" t="s">
        <v>674</v>
      </c>
      <c r="I181">
        <v>142</v>
      </c>
      <c r="J181">
        <f t="shared" si="5"/>
        <v>142</v>
      </c>
    </row>
    <row r="182" spans="1:10" x14ac:dyDescent="0.25">
      <c r="A182" t="str">
        <f t="shared" si="4"/>
        <v>TBLeSean McCoy</v>
      </c>
      <c r="B182">
        <v>181</v>
      </c>
      <c r="C182" t="s">
        <v>444</v>
      </c>
      <c r="D182" t="s">
        <v>487</v>
      </c>
      <c r="E182" t="str">
        <f>VLOOKUP(D182,'team abbr lookup'!A:B,2,FALSE)</f>
        <v>Tampa Bay Buccaneers</v>
      </c>
      <c r="F182">
        <v>13</v>
      </c>
      <c r="G182" t="s">
        <v>647</v>
      </c>
      <c r="H182">
        <v>157</v>
      </c>
      <c r="I182">
        <v>186</v>
      </c>
      <c r="J182">
        <f t="shared" si="5"/>
        <v>171.5</v>
      </c>
    </row>
    <row r="183" spans="1:10" x14ac:dyDescent="0.25">
      <c r="A183" t="str">
        <f t="shared" si="4"/>
        <v>JACRyquell Armstead</v>
      </c>
      <c r="B183">
        <v>182</v>
      </c>
      <c r="C183" t="s">
        <v>75</v>
      </c>
      <c r="D183" t="s">
        <v>495</v>
      </c>
      <c r="E183" t="str">
        <f>VLOOKUP(D183,'team abbr lookup'!A:B,2,FALSE)</f>
        <v>Jacksonville Jaguars</v>
      </c>
      <c r="F183">
        <v>7</v>
      </c>
      <c r="G183" t="s">
        <v>649</v>
      </c>
      <c r="H183">
        <v>143</v>
      </c>
      <c r="I183">
        <v>205</v>
      </c>
      <c r="J183">
        <f t="shared" si="5"/>
        <v>174</v>
      </c>
    </row>
    <row r="184" spans="1:10" x14ac:dyDescent="0.25">
      <c r="A184" t="str">
        <f t="shared" si="4"/>
        <v>NEDamien Harris</v>
      </c>
      <c r="B184">
        <v>183</v>
      </c>
      <c r="C184" t="s">
        <v>253</v>
      </c>
      <c r="D184" t="s">
        <v>553</v>
      </c>
      <c r="E184" t="str">
        <f>VLOOKUP(D184,'team abbr lookup'!A:B,2,FALSE)</f>
        <v>New England Patriots</v>
      </c>
      <c r="F184">
        <v>6</v>
      </c>
      <c r="G184" t="s">
        <v>670</v>
      </c>
      <c r="H184">
        <v>145</v>
      </c>
      <c r="I184">
        <v>250</v>
      </c>
      <c r="J184">
        <f t="shared" si="5"/>
        <v>197.5</v>
      </c>
    </row>
    <row r="185" spans="1:10" x14ac:dyDescent="0.25">
      <c r="A185" t="str">
        <f t="shared" si="4"/>
        <v>GBAJ Dillon</v>
      </c>
      <c r="B185">
        <v>184</v>
      </c>
      <c r="C185" t="s">
        <v>441</v>
      </c>
      <c r="D185" t="s">
        <v>470</v>
      </c>
      <c r="E185" t="str">
        <f>VLOOKUP(D185,'team abbr lookup'!A:B,2,FALSE)</f>
        <v>Green Bay Packers</v>
      </c>
      <c r="F185">
        <v>5</v>
      </c>
      <c r="G185" t="s">
        <v>683</v>
      </c>
      <c r="H185">
        <v>178</v>
      </c>
      <c r="I185">
        <v>169</v>
      </c>
      <c r="J185">
        <f t="shared" si="5"/>
        <v>173.5</v>
      </c>
    </row>
    <row r="186" spans="1:10" x14ac:dyDescent="0.25">
      <c r="A186" t="str">
        <f t="shared" si="4"/>
        <v>INDMichael Pittman Jr.</v>
      </c>
      <c r="B186">
        <v>185</v>
      </c>
      <c r="C186" t="s">
        <v>407</v>
      </c>
      <c r="D186" t="s">
        <v>523</v>
      </c>
      <c r="E186" t="str">
        <f>VLOOKUP(D186,'team abbr lookup'!A:B,2,FALSE)</f>
        <v>Indianapolis Colts</v>
      </c>
      <c r="F186">
        <v>7</v>
      </c>
      <c r="G186" t="s">
        <v>656</v>
      </c>
      <c r="H186">
        <v>194</v>
      </c>
      <c r="I186">
        <v>156</v>
      </c>
      <c r="J186">
        <f t="shared" si="5"/>
        <v>175</v>
      </c>
    </row>
    <row r="187" spans="1:10" x14ac:dyDescent="0.25">
      <c r="A187" t="str">
        <f t="shared" si="4"/>
        <v>MIAFitzpatrick / Tagovailoa</v>
      </c>
      <c r="B187">
        <v>186</v>
      </c>
      <c r="C187" t="s">
        <v>1367</v>
      </c>
      <c r="D187" t="s">
        <v>534</v>
      </c>
      <c r="E187" t="str">
        <f>VLOOKUP(D187,'team abbr lookup'!A:B,2,FALSE)</f>
        <v>Miami Dolphins</v>
      </c>
      <c r="F187">
        <v>11</v>
      </c>
      <c r="G187" t="s">
        <v>678</v>
      </c>
      <c r="H187">
        <v>149</v>
      </c>
      <c r="I187">
        <v>307</v>
      </c>
      <c r="J187">
        <f t="shared" si="5"/>
        <v>228</v>
      </c>
    </row>
    <row r="188" spans="1:10" x14ac:dyDescent="0.25">
      <c r="A188" t="str">
        <f t="shared" si="4"/>
        <v>NEN'Keal Harry</v>
      </c>
      <c r="B188">
        <v>187</v>
      </c>
      <c r="C188" t="s">
        <v>248</v>
      </c>
      <c r="D188" t="s">
        <v>553</v>
      </c>
      <c r="E188" t="str">
        <f>VLOOKUP(D188,'team abbr lookup'!A:B,2,FALSE)</f>
        <v>New England Patriots</v>
      </c>
      <c r="F188">
        <v>6</v>
      </c>
      <c r="G188" t="s">
        <v>660</v>
      </c>
      <c r="I188">
        <v>153</v>
      </c>
      <c r="J188">
        <f t="shared" si="5"/>
        <v>153</v>
      </c>
    </row>
    <row r="189" spans="1:10" x14ac:dyDescent="0.25">
      <c r="A189" t="str">
        <f t="shared" si="4"/>
        <v>TBO.J. Howard</v>
      </c>
      <c r="B189">
        <v>188</v>
      </c>
      <c r="C189" t="s">
        <v>447</v>
      </c>
      <c r="D189" t="s">
        <v>487</v>
      </c>
      <c r="E189" t="str">
        <f>VLOOKUP(D189,'team abbr lookup'!A:B,2,FALSE)</f>
        <v>Tampa Bay Buccaneers</v>
      </c>
      <c r="F189">
        <v>13</v>
      </c>
      <c r="G189" t="s">
        <v>679</v>
      </c>
      <c r="H189">
        <v>153</v>
      </c>
      <c r="I189">
        <v>210</v>
      </c>
      <c r="J189">
        <f t="shared" si="5"/>
        <v>181.5</v>
      </c>
    </row>
    <row r="190" spans="1:10" x14ac:dyDescent="0.25">
      <c r="A190" t="str">
        <f t="shared" si="4"/>
        <v>INDNyheim Hines</v>
      </c>
      <c r="B190">
        <v>189</v>
      </c>
      <c r="C190" t="s">
        <v>170</v>
      </c>
      <c r="D190" t="s">
        <v>523</v>
      </c>
      <c r="E190" t="str">
        <f>VLOOKUP(D190,'team abbr lookup'!A:B,2,FALSE)</f>
        <v>Indianapolis Colts</v>
      </c>
      <c r="F190">
        <v>7</v>
      </c>
      <c r="G190" t="s">
        <v>692</v>
      </c>
      <c r="I190">
        <v>155</v>
      </c>
      <c r="J190">
        <f t="shared" si="5"/>
        <v>155</v>
      </c>
    </row>
    <row r="191" spans="1:10" x14ac:dyDescent="0.25">
      <c r="A191" t="str">
        <f t="shared" si="4"/>
        <v>SEAWill Dissly</v>
      </c>
      <c r="B191">
        <v>190</v>
      </c>
      <c r="C191" t="s">
        <v>267</v>
      </c>
      <c r="D191" t="s">
        <v>505</v>
      </c>
      <c r="E191" t="str">
        <f>VLOOKUP(D191,'team abbr lookup'!A:B,2,FALSE)</f>
        <v>Seattle Seahawks</v>
      </c>
      <c r="F191">
        <v>6</v>
      </c>
      <c r="G191" t="s">
        <v>684</v>
      </c>
      <c r="H191">
        <v>158</v>
      </c>
      <c r="I191">
        <v>268</v>
      </c>
      <c r="J191">
        <f t="shared" si="5"/>
        <v>213</v>
      </c>
    </row>
    <row r="192" spans="1:10" x14ac:dyDescent="0.25">
      <c r="A192" t="str">
        <f t="shared" si="4"/>
        <v>CARIan Thomas</v>
      </c>
      <c r="B192">
        <v>191</v>
      </c>
      <c r="C192" t="s">
        <v>163</v>
      </c>
      <c r="D192" t="s">
        <v>463</v>
      </c>
      <c r="E192" t="str">
        <f>VLOOKUP(D192,'team abbr lookup'!A:B,2,FALSE)</f>
        <v>Carolina Panthers</v>
      </c>
      <c r="F192">
        <v>13</v>
      </c>
      <c r="G192" t="s">
        <v>696</v>
      </c>
      <c r="I192">
        <v>160</v>
      </c>
      <c r="J192">
        <f t="shared" si="5"/>
        <v>160</v>
      </c>
    </row>
    <row r="193" spans="1:10" x14ac:dyDescent="0.25">
      <c r="A193" t="str">
        <f t="shared" si="4"/>
        <v>LACMichael Badgley</v>
      </c>
      <c r="B193">
        <v>192</v>
      </c>
      <c r="C193" t="s">
        <v>324</v>
      </c>
      <c r="D193" t="s">
        <v>481</v>
      </c>
      <c r="E193" t="str">
        <f>VLOOKUP(D193,'team abbr lookup'!A:B,2,FALSE)</f>
        <v>Los Angeles Chargers</v>
      </c>
      <c r="F193">
        <v>10</v>
      </c>
      <c r="G193" t="s">
        <v>668</v>
      </c>
      <c r="H193">
        <v>162</v>
      </c>
      <c r="I193">
        <v>243</v>
      </c>
      <c r="J193">
        <f t="shared" si="5"/>
        <v>202.5</v>
      </c>
    </row>
    <row r="194" spans="1:10" x14ac:dyDescent="0.25">
      <c r="A194" t="str">
        <f t="shared" si="4"/>
        <v>LACJustin Jackson</v>
      </c>
      <c r="B194">
        <v>193</v>
      </c>
      <c r="C194" t="s">
        <v>95</v>
      </c>
      <c r="D194" t="s">
        <v>481</v>
      </c>
      <c r="E194" t="str">
        <f>VLOOKUP(D194,'team abbr lookup'!A:B,2,FALSE)</f>
        <v>Los Angeles Chargers</v>
      </c>
      <c r="F194">
        <v>10</v>
      </c>
      <c r="G194" t="s">
        <v>695</v>
      </c>
      <c r="H194">
        <v>200</v>
      </c>
      <c r="I194">
        <v>164</v>
      </c>
      <c r="J194">
        <f t="shared" si="5"/>
        <v>182</v>
      </c>
    </row>
    <row r="195" spans="1:10" x14ac:dyDescent="0.25">
      <c r="A195" t="str">
        <f t="shared" ref="A195:A258" si="6">_xlfn.CONCAT(D195,C195)</f>
        <v>GBAllen Lazard</v>
      </c>
      <c r="B195">
        <v>194</v>
      </c>
      <c r="C195" t="s">
        <v>203</v>
      </c>
      <c r="D195" t="s">
        <v>470</v>
      </c>
      <c r="E195" t="str">
        <f>VLOOKUP(D195,'team abbr lookup'!A:B,2,FALSE)</f>
        <v>Green Bay Packers</v>
      </c>
      <c r="F195">
        <v>5</v>
      </c>
      <c r="G195" t="s">
        <v>662</v>
      </c>
      <c r="H195">
        <v>187</v>
      </c>
      <c r="I195">
        <v>180</v>
      </c>
      <c r="J195">
        <f t="shared" ref="J195:J258" si="7">AVERAGE(H195,I195)</f>
        <v>183.5</v>
      </c>
    </row>
    <row r="196" spans="1:10" x14ac:dyDescent="0.25">
      <c r="A196" t="str">
        <f t="shared" si="6"/>
        <v>JACChris Thompson</v>
      </c>
      <c r="B196">
        <v>195</v>
      </c>
      <c r="C196" t="s">
        <v>76</v>
      </c>
      <c r="D196" t="s">
        <v>495</v>
      </c>
      <c r="E196" t="str">
        <f>VLOOKUP(D196,'team abbr lookup'!A:B,2,FALSE)</f>
        <v>Jacksonville Jaguars</v>
      </c>
      <c r="F196">
        <v>7</v>
      </c>
      <c r="G196" t="s">
        <v>698</v>
      </c>
      <c r="H196">
        <v>167</v>
      </c>
      <c r="I196">
        <v>254</v>
      </c>
      <c r="J196">
        <f t="shared" si="7"/>
        <v>210.5</v>
      </c>
    </row>
    <row r="197" spans="1:10" x14ac:dyDescent="0.25">
      <c r="A197" t="str">
        <f t="shared" si="6"/>
        <v>NYJSam Darnold</v>
      </c>
      <c r="B197">
        <v>196</v>
      </c>
      <c r="C197" t="s">
        <v>121</v>
      </c>
      <c r="D197" t="s">
        <v>508</v>
      </c>
      <c r="E197" t="str">
        <f>VLOOKUP(D197,'team abbr lookup'!A:B,2,FALSE)</f>
        <v>New York Jets</v>
      </c>
      <c r="F197">
        <v>11</v>
      </c>
      <c r="G197" t="s">
        <v>710</v>
      </c>
      <c r="I197">
        <v>170</v>
      </c>
      <c r="J197">
        <f t="shared" si="7"/>
        <v>170</v>
      </c>
    </row>
    <row r="198" spans="1:10" x14ac:dyDescent="0.25">
      <c r="A198" t="str">
        <f t="shared" si="6"/>
        <v>GBJamaal Williams</v>
      </c>
      <c r="B198">
        <v>197</v>
      </c>
      <c r="C198" t="s">
        <v>208</v>
      </c>
      <c r="D198" t="s">
        <v>470</v>
      </c>
      <c r="E198" t="str">
        <f>VLOOKUP(D198,'team abbr lookup'!A:B,2,FALSE)</f>
        <v>Green Bay Packers</v>
      </c>
      <c r="F198">
        <v>5</v>
      </c>
      <c r="G198" t="s">
        <v>699</v>
      </c>
      <c r="I198">
        <v>172</v>
      </c>
      <c r="J198">
        <f t="shared" si="7"/>
        <v>172</v>
      </c>
    </row>
    <row r="199" spans="1:10" x14ac:dyDescent="0.25">
      <c r="A199" t="str">
        <f t="shared" si="6"/>
        <v>JACDede Westbrook</v>
      </c>
      <c r="B199">
        <v>198</v>
      </c>
      <c r="C199" t="s">
        <v>71</v>
      </c>
      <c r="D199" t="s">
        <v>495</v>
      </c>
      <c r="E199" t="str">
        <f>VLOOKUP(D199,'team abbr lookup'!A:B,2,FALSE)</f>
        <v>Jacksonville Jaguars</v>
      </c>
      <c r="F199">
        <v>7</v>
      </c>
      <c r="G199" t="s">
        <v>667</v>
      </c>
      <c r="I199">
        <v>173</v>
      </c>
      <c r="J199">
        <f t="shared" si="7"/>
        <v>173</v>
      </c>
    </row>
    <row r="200" spans="1:10" x14ac:dyDescent="0.25">
      <c r="A200" t="str">
        <f t="shared" si="6"/>
        <v>ARIZane Gonzalez</v>
      </c>
      <c r="B200">
        <v>199</v>
      </c>
      <c r="C200" t="s">
        <v>312</v>
      </c>
      <c r="D200" t="s">
        <v>471</v>
      </c>
      <c r="E200" t="str">
        <f>VLOOKUP(D200,'team abbr lookup'!A:B,2,FALSE)</f>
        <v>Arizona Cardinals</v>
      </c>
      <c r="F200">
        <v>8</v>
      </c>
      <c r="G200" t="s">
        <v>687</v>
      </c>
      <c r="H200">
        <v>174</v>
      </c>
      <c r="I200">
        <v>227</v>
      </c>
      <c r="J200">
        <f t="shared" si="7"/>
        <v>200.5</v>
      </c>
    </row>
    <row r="201" spans="1:10" x14ac:dyDescent="0.25">
      <c r="A201" t="str">
        <f t="shared" si="6"/>
        <v>NYJDenzel Mims</v>
      </c>
      <c r="B201">
        <v>200</v>
      </c>
      <c r="C201" t="s">
        <v>118</v>
      </c>
      <c r="D201" t="s">
        <v>508</v>
      </c>
      <c r="E201" t="str">
        <f>VLOOKUP(D201,'team abbr lookup'!A:B,2,FALSE)</f>
        <v>New York Jets</v>
      </c>
      <c r="F201">
        <v>11</v>
      </c>
      <c r="G201" t="s">
        <v>675</v>
      </c>
      <c r="I201">
        <v>175</v>
      </c>
      <c r="J201">
        <f t="shared" si="7"/>
        <v>175</v>
      </c>
    </row>
    <row r="202" spans="1:10" x14ac:dyDescent="0.25">
      <c r="A202" t="str">
        <f t="shared" si="6"/>
        <v>JACTyler Eifert</v>
      </c>
      <c r="B202">
        <v>201</v>
      </c>
      <c r="C202" t="s">
        <v>78</v>
      </c>
      <c r="D202" t="s">
        <v>495</v>
      </c>
      <c r="E202" t="str">
        <f>VLOOKUP(D202,'team abbr lookup'!A:B,2,FALSE)</f>
        <v>Jacksonville Jaguars</v>
      </c>
      <c r="F202">
        <v>7</v>
      </c>
      <c r="G202" t="s">
        <v>706</v>
      </c>
      <c r="H202">
        <v>175</v>
      </c>
      <c r="I202">
        <v>319</v>
      </c>
      <c r="J202">
        <f t="shared" si="7"/>
        <v>247</v>
      </c>
    </row>
    <row r="203" spans="1:10" x14ac:dyDescent="0.25">
      <c r="A203" t="str">
        <f t="shared" si="6"/>
        <v>SEARashaad Penny</v>
      </c>
      <c r="B203">
        <v>202</v>
      </c>
      <c r="C203" t="s">
        <v>263</v>
      </c>
      <c r="D203" t="s">
        <v>505</v>
      </c>
      <c r="E203" t="str">
        <f>VLOOKUP(D203,'team abbr lookup'!A:B,2,FALSE)</f>
        <v>Seattle Seahawks</v>
      </c>
      <c r="F203">
        <v>6</v>
      </c>
      <c r="G203" t="s">
        <v>713</v>
      </c>
      <c r="I203">
        <v>176</v>
      </c>
      <c r="J203">
        <f t="shared" si="7"/>
        <v>176</v>
      </c>
    </row>
    <row r="204" spans="1:10" x14ac:dyDescent="0.25">
      <c r="A204" t="str">
        <f t="shared" si="6"/>
        <v>NYJChris Herndon</v>
      </c>
      <c r="B204">
        <v>203</v>
      </c>
      <c r="C204" t="s">
        <v>374</v>
      </c>
      <c r="D204" t="s">
        <v>508</v>
      </c>
      <c r="E204" t="str">
        <f>VLOOKUP(D204,'team abbr lookup'!A:B,2,FALSE)</f>
        <v>New York Jets</v>
      </c>
      <c r="F204">
        <v>11</v>
      </c>
      <c r="G204" t="s">
        <v>707</v>
      </c>
      <c r="I204">
        <v>178</v>
      </c>
      <c r="J204">
        <f t="shared" si="7"/>
        <v>178</v>
      </c>
    </row>
    <row r="205" spans="1:10" x14ac:dyDescent="0.25">
      <c r="A205" t="str">
        <f t="shared" si="6"/>
        <v>WR68Antonio Brown</v>
      </c>
      <c r="B205">
        <v>204</v>
      </c>
      <c r="C205" t="s">
        <v>666</v>
      </c>
      <c r="D205" t="s">
        <v>676</v>
      </c>
      <c r="E205" t="e">
        <f>VLOOKUP(D205,'team abbr lookup'!A:B,2,FALSE)</f>
        <v>#N/A</v>
      </c>
      <c r="G205">
        <v>179</v>
      </c>
      <c r="H205">
        <v>179</v>
      </c>
      <c r="J205">
        <f t="shared" si="7"/>
        <v>179</v>
      </c>
    </row>
    <row r="206" spans="1:10" x14ac:dyDescent="0.25">
      <c r="A206" t="str">
        <f t="shared" si="6"/>
        <v>CINJohn Ross</v>
      </c>
      <c r="B206">
        <v>205</v>
      </c>
      <c r="C206" t="s">
        <v>232</v>
      </c>
      <c r="D206" t="s">
        <v>478</v>
      </c>
      <c r="E206" t="str">
        <f>VLOOKUP(D206,'team abbr lookup'!A:B,2,FALSE)</f>
        <v>Cincinnati Bengals</v>
      </c>
      <c r="F206">
        <v>9</v>
      </c>
      <c r="G206" t="s">
        <v>681</v>
      </c>
      <c r="I206">
        <v>181</v>
      </c>
      <c r="J206">
        <f t="shared" si="7"/>
        <v>181</v>
      </c>
    </row>
    <row r="207" spans="1:10" x14ac:dyDescent="0.25">
      <c r="A207" t="str">
        <f t="shared" si="6"/>
        <v>SEACarlos Hyde</v>
      </c>
      <c r="B207">
        <v>206</v>
      </c>
      <c r="C207" t="s">
        <v>264</v>
      </c>
      <c r="D207" t="s">
        <v>505</v>
      </c>
      <c r="E207" t="str">
        <f>VLOOKUP(D207,'team abbr lookup'!A:B,2,FALSE)</f>
        <v>Seattle Seahawks</v>
      </c>
      <c r="F207">
        <v>6</v>
      </c>
      <c r="G207" t="s">
        <v>714</v>
      </c>
      <c r="H207">
        <v>181</v>
      </c>
      <c r="I207">
        <v>276</v>
      </c>
      <c r="J207">
        <f t="shared" si="7"/>
        <v>228.5</v>
      </c>
    </row>
    <row r="208" spans="1:10" x14ac:dyDescent="0.25">
      <c r="A208" t="str">
        <f t="shared" si="6"/>
        <v>TENCorey Davis</v>
      </c>
      <c r="B208">
        <v>207</v>
      </c>
      <c r="C208" t="s">
        <v>239</v>
      </c>
      <c r="D208" t="s">
        <v>468</v>
      </c>
      <c r="E208" t="str">
        <f>VLOOKUP(D208,'team abbr lookup'!A:B,2,FALSE)</f>
        <v>Tennessee Titans</v>
      </c>
      <c r="F208">
        <v>7</v>
      </c>
      <c r="G208" t="s">
        <v>686</v>
      </c>
      <c r="I208">
        <v>184</v>
      </c>
      <c r="J208">
        <f t="shared" si="7"/>
        <v>184</v>
      </c>
    </row>
    <row r="209" spans="1:10" x14ac:dyDescent="0.25">
      <c r="A209" t="str">
        <f t="shared" si="6"/>
        <v>SFJerick McKinnon</v>
      </c>
      <c r="B209">
        <v>208</v>
      </c>
      <c r="C209" t="s">
        <v>58</v>
      </c>
      <c r="D209" t="s">
        <v>491</v>
      </c>
      <c r="E209" t="str">
        <f>VLOOKUP(D209,'team abbr lookup'!A:B,2,FALSE)</f>
        <v>San Francisco 49ers</v>
      </c>
      <c r="F209">
        <v>11</v>
      </c>
      <c r="G209" t="s">
        <v>716</v>
      </c>
      <c r="H209">
        <v>185</v>
      </c>
      <c r="I209">
        <v>311</v>
      </c>
      <c r="J209">
        <f t="shared" si="7"/>
        <v>248</v>
      </c>
    </row>
    <row r="210" spans="1:10" x14ac:dyDescent="0.25">
      <c r="A210" t="str">
        <f t="shared" si="6"/>
        <v>NELamar Miller</v>
      </c>
      <c r="B210">
        <v>209</v>
      </c>
      <c r="C210" t="s">
        <v>442</v>
      </c>
      <c r="D210" t="s">
        <v>553</v>
      </c>
      <c r="E210" t="str">
        <f>VLOOKUP(D210,'team abbr lookup'!A:B,2,FALSE)</f>
        <v>New England Patriots</v>
      </c>
      <c r="F210">
        <v>6</v>
      </c>
      <c r="G210" t="s">
        <v>720</v>
      </c>
      <c r="I210">
        <v>187</v>
      </c>
      <c r="J210">
        <f t="shared" si="7"/>
        <v>187</v>
      </c>
    </row>
    <row r="211" spans="1:10" x14ac:dyDescent="0.25">
      <c r="A211" t="str">
        <f t="shared" si="6"/>
        <v>SFBrandon Aiyuk</v>
      </c>
      <c r="B211">
        <v>210</v>
      </c>
      <c r="C211" t="s">
        <v>54</v>
      </c>
      <c r="D211" t="s">
        <v>491</v>
      </c>
      <c r="E211" t="str">
        <f>VLOOKUP(D211,'team abbr lookup'!A:B,2,FALSE)</f>
        <v>San Francisco 49ers</v>
      </c>
      <c r="F211">
        <v>11</v>
      </c>
      <c r="G211" t="s">
        <v>697</v>
      </c>
      <c r="H211">
        <v>196</v>
      </c>
      <c r="I211">
        <v>192</v>
      </c>
      <c r="J211">
        <f t="shared" si="7"/>
        <v>194</v>
      </c>
    </row>
    <row r="212" spans="1:10" x14ac:dyDescent="0.25">
      <c r="A212" t="str">
        <f t="shared" si="6"/>
        <v>CINTee Higgins</v>
      </c>
      <c r="B212">
        <v>211</v>
      </c>
      <c r="C212" t="s">
        <v>233</v>
      </c>
      <c r="D212" t="s">
        <v>478</v>
      </c>
      <c r="E212" t="str">
        <f>VLOOKUP(D212,'team abbr lookup'!A:B,2,FALSE)</f>
        <v>Cincinnati Bengals</v>
      </c>
      <c r="F212">
        <v>9</v>
      </c>
      <c r="G212" t="s">
        <v>700</v>
      </c>
      <c r="I212">
        <v>188</v>
      </c>
      <c r="J212">
        <f t="shared" si="7"/>
        <v>188</v>
      </c>
    </row>
    <row r="213" spans="1:10" x14ac:dyDescent="0.25">
      <c r="A213" t="str">
        <f t="shared" si="6"/>
        <v>RB65Devonta Freeman</v>
      </c>
      <c r="B213">
        <v>212</v>
      </c>
      <c r="C213" t="s">
        <v>691</v>
      </c>
      <c r="D213" t="s">
        <v>723</v>
      </c>
      <c r="E213" t="e">
        <f>VLOOKUP(D213,'team abbr lookup'!A:B,2,FALSE)</f>
        <v>#N/A</v>
      </c>
      <c r="F213">
        <v>188</v>
      </c>
      <c r="G213">
        <v>223</v>
      </c>
      <c r="H213">
        <v>205.5</v>
      </c>
      <c r="J213">
        <f t="shared" si="7"/>
        <v>205.5</v>
      </c>
    </row>
    <row r="214" spans="1:10" x14ac:dyDescent="0.25">
      <c r="A214" t="str">
        <f t="shared" si="6"/>
        <v>INDParris Campbell</v>
      </c>
      <c r="B214">
        <v>213</v>
      </c>
      <c r="C214" t="s">
        <v>166</v>
      </c>
      <c r="D214" t="s">
        <v>523</v>
      </c>
      <c r="E214" t="str">
        <f>VLOOKUP(D214,'team abbr lookup'!A:B,2,FALSE)</f>
        <v>Indianapolis Colts</v>
      </c>
      <c r="F214">
        <v>7</v>
      </c>
      <c r="G214" t="s">
        <v>704</v>
      </c>
      <c r="I214">
        <v>189</v>
      </c>
      <c r="J214">
        <f t="shared" si="7"/>
        <v>189</v>
      </c>
    </row>
    <row r="215" spans="1:10" x14ac:dyDescent="0.25">
      <c r="A215" t="str">
        <f t="shared" si="6"/>
        <v>GBMason Crosby</v>
      </c>
      <c r="B215">
        <v>214</v>
      </c>
      <c r="C215" t="s">
        <v>327</v>
      </c>
      <c r="D215" t="s">
        <v>470</v>
      </c>
      <c r="E215" t="str">
        <f>VLOOKUP(D215,'team abbr lookup'!A:B,2,FALSE)</f>
        <v>Green Bay Packers</v>
      </c>
      <c r="F215">
        <v>5</v>
      </c>
      <c r="G215" t="s">
        <v>688</v>
      </c>
      <c r="H215">
        <v>189</v>
      </c>
      <c r="I215">
        <v>251</v>
      </c>
      <c r="J215">
        <f t="shared" si="7"/>
        <v>220</v>
      </c>
    </row>
    <row r="216" spans="1:10" x14ac:dyDescent="0.25">
      <c r="A216" t="str">
        <f t="shared" si="6"/>
        <v>LARLos Angeles Rams</v>
      </c>
      <c r="B216">
        <v>215</v>
      </c>
      <c r="C216" t="s">
        <v>175</v>
      </c>
      <c r="D216" t="s">
        <v>510</v>
      </c>
      <c r="E216" t="str">
        <f>VLOOKUP(D216,'team abbr lookup'!A:B,2,FALSE)</f>
        <v>Los Angeles Rams</v>
      </c>
      <c r="F216">
        <v>9</v>
      </c>
      <c r="G216" t="s">
        <v>661</v>
      </c>
      <c r="I216">
        <v>190</v>
      </c>
      <c r="J216">
        <f t="shared" si="7"/>
        <v>190</v>
      </c>
    </row>
    <row r="217" spans="1:10" x14ac:dyDescent="0.25">
      <c r="A217" t="str">
        <f t="shared" si="6"/>
        <v>MINIrv Smith Jr.</v>
      </c>
      <c r="B217">
        <v>216</v>
      </c>
      <c r="C217" t="s">
        <v>218</v>
      </c>
      <c r="D217" t="s">
        <v>467</v>
      </c>
      <c r="E217" t="str">
        <f>VLOOKUP(D217,'team abbr lookup'!A:B,2,FALSE)</f>
        <v>Minnesota Vikings</v>
      </c>
      <c r="F217">
        <v>7</v>
      </c>
      <c r="G217" t="s">
        <v>712</v>
      </c>
      <c r="H217">
        <v>199</v>
      </c>
      <c r="I217">
        <v>193</v>
      </c>
      <c r="J217">
        <f t="shared" si="7"/>
        <v>196</v>
      </c>
    </row>
    <row r="218" spans="1:10" x14ac:dyDescent="0.25">
      <c r="A218" t="str">
        <f t="shared" si="6"/>
        <v>GBGreen Bay Packers</v>
      </c>
      <c r="B218">
        <v>217</v>
      </c>
      <c r="C218" t="s">
        <v>201</v>
      </c>
      <c r="D218" t="s">
        <v>470</v>
      </c>
      <c r="E218" t="str">
        <f>VLOOKUP(D218,'team abbr lookup'!A:B,2,FALSE)</f>
        <v>Green Bay Packers</v>
      </c>
      <c r="F218">
        <v>5</v>
      </c>
      <c r="G218" t="s">
        <v>664</v>
      </c>
      <c r="H218">
        <v>191</v>
      </c>
      <c r="I218">
        <v>257</v>
      </c>
      <c r="J218">
        <f t="shared" si="7"/>
        <v>224</v>
      </c>
    </row>
    <row r="219" spans="1:10" x14ac:dyDescent="0.25">
      <c r="A219" t="str">
        <f t="shared" si="6"/>
        <v>HOUKa'imi Fairbairn</v>
      </c>
      <c r="B219">
        <v>218</v>
      </c>
      <c r="C219" t="s">
        <v>335</v>
      </c>
      <c r="D219" t="s">
        <v>513</v>
      </c>
      <c r="E219" t="str">
        <f>VLOOKUP(D219,'team abbr lookup'!A:B,2,FALSE)</f>
        <v>Houston Texans</v>
      </c>
      <c r="F219">
        <v>8</v>
      </c>
      <c r="G219" t="s">
        <v>689</v>
      </c>
      <c r="H219">
        <v>192</v>
      </c>
      <c r="I219">
        <v>244</v>
      </c>
      <c r="J219">
        <f t="shared" si="7"/>
        <v>218</v>
      </c>
    </row>
    <row r="220" spans="1:10" x14ac:dyDescent="0.25">
      <c r="A220" t="str">
        <f t="shared" si="6"/>
        <v>PITJames Washington</v>
      </c>
      <c r="B220">
        <v>219</v>
      </c>
      <c r="C220" t="s">
        <v>289</v>
      </c>
      <c r="D220" t="s">
        <v>502</v>
      </c>
      <c r="E220" t="str">
        <f>VLOOKUP(D220,'team abbr lookup'!A:B,2,FALSE)</f>
        <v>Pittsburgh Steelers</v>
      </c>
      <c r="F220">
        <v>8</v>
      </c>
      <c r="G220" t="s">
        <v>721</v>
      </c>
      <c r="I220">
        <v>194</v>
      </c>
      <c r="J220">
        <f t="shared" si="7"/>
        <v>194</v>
      </c>
    </row>
    <row r="221" spans="1:10" x14ac:dyDescent="0.25">
      <c r="A221" t="str">
        <f t="shared" si="6"/>
        <v>TBMatt Gay</v>
      </c>
      <c r="B221">
        <v>220</v>
      </c>
      <c r="C221" t="s">
        <v>311</v>
      </c>
      <c r="D221" t="s">
        <v>487</v>
      </c>
      <c r="E221" t="str">
        <f>VLOOKUP(D221,'team abbr lookup'!A:B,2,FALSE)</f>
        <v>Tampa Bay Buccaneers</v>
      </c>
      <c r="F221">
        <v>13</v>
      </c>
      <c r="G221" t="s">
        <v>690</v>
      </c>
      <c r="H221">
        <v>195</v>
      </c>
      <c r="I221">
        <v>203</v>
      </c>
      <c r="J221">
        <f t="shared" si="7"/>
        <v>199</v>
      </c>
    </row>
    <row r="222" spans="1:10" x14ac:dyDescent="0.25">
      <c r="A222" t="str">
        <f t="shared" si="6"/>
        <v>WASWashington Football Team</v>
      </c>
      <c r="B222">
        <v>221</v>
      </c>
      <c r="C222" t="s">
        <v>16</v>
      </c>
      <c r="D222" t="s">
        <v>542</v>
      </c>
      <c r="E222" t="str">
        <f>VLOOKUP(D222,'team abbr lookup'!A:B,2,FALSE)</f>
        <v>Washington Football Team</v>
      </c>
      <c r="F222">
        <v>8</v>
      </c>
      <c r="G222" t="s">
        <v>669</v>
      </c>
      <c r="H222">
        <v>197</v>
      </c>
      <c r="I222">
        <v>207</v>
      </c>
      <c r="J222">
        <f t="shared" si="7"/>
        <v>202</v>
      </c>
    </row>
    <row r="223" spans="1:10" x14ac:dyDescent="0.25">
      <c r="A223" t="str">
        <f t="shared" si="6"/>
        <v>LVBryan Edwards</v>
      </c>
      <c r="B223">
        <v>222</v>
      </c>
      <c r="C223" t="s">
        <v>110</v>
      </c>
      <c r="D223" t="s">
        <v>484</v>
      </c>
      <c r="E223" t="str">
        <f>VLOOKUP(D223,'team abbr lookup'!A:B,2,FALSE)</f>
        <v>Las Vegas Raiders</v>
      </c>
      <c r="F223">
        <v>6</v>
      </c>
      <c r="G223" t="s">
        <v>722</v>
      </c>
      <c r="I223">
        <v>199</v>
      </c>
      <c r="J223">
        <f t="shared" si="7"/>
        <v>199</v>
      </c>
    </row>
    <row r="224" spans="1:10" x14ac:dyDescent="0.25">
      <c r="A224" t="str">
        <f t="shared" si="6"/>
        <v>SEAJosh Gordon</v>
      </c>
      <c r="B224">
        <v>223</v>
      </c>
      <c r="C224" t="s">
        <v>778</v>
      </c>
      <c r="D224" t="s">
        <v>505</v>
      </c>
      <c r="E224" t="str">
        <f>VLOOKUP(D224,'team abbr lookup'!A:B,2,FALSE)</f>
        <v>Seattle Seahawks</v>
      </c>
      <c r="G224">
        <v>200</v>
      </c>
      <c r="H224">
        <v>200</v>
      </c>
      <c r="J224">
        <f t="shared" si="7"/>
        <v>200</v>
      </c>
    </row>
    <row r="225" spans="1:10" x14ac:dyDescent="0.25">
      <c r="A225" t="str">
        <f t="shared" si="6"/>
        <v>HOUKenny Stills</v>
      </c>
      <c r="B225">
        <v>224</v>
      </c>
      <c r="C225" t="s">
        <v>38</v>
      </c>
      <c r="D225" t="s">
        <v>513</v>
      </c>
      <c r="E225" t="str">
        <f>VLOOKUP(D225,'team abbr lookup'!A:B,2,FALSE)</f>
        <v>Houston Texans</v>
      </c>
      <c r="F225">
        <v>8</v>
      </c>
      <c r="G225" t="s">
        <v>728</v>
      </c>
      <c r="I225">
        <v>201</v>
      </c>
      <c r="J225">
        <f t="shared" si="7"/>
        <v>201</v>
      </c>
    </row>
    <row r="226" spans="1:10" x14ac:dyDescent="0.25">
      <c r="A226" t="str">
        <f t="shared" si="6"/>
        <v>TENGreg Joseph</v>
      </c>
      <c r="B226">
        <v>225</v>
      </c>
      <c r="C226" t="s">
        <v>338</v>
      </c>
      <c r="D226" t="s">
        <v>468</v>
      </c>
      <c r="E226" t="str">
        <f>VLOOKUP(D226,'team abbr lookup'!A:B,2,FALSE)</f>
        <v>Tennessee Titans</v>
      </c>
      <c r="F226">
        <v>7</v>
      </c>
      <c r="G226" t="s">
        <v>693</v>
      </c>
      <c r="I226">
        <v>206</v>
      </c>
      <c r="J226">
        <f t="shared" si="7"/>
        <v>206</v>
      </c>
    </row>
    <row r="227" spans="1:10" x14ac:dyDescent="0.25">
      <c r="A227" t="str">
        <f t="shared" si="6"/>
        <v>BALJustice Hill</v>
      </c>
      <c r="B227">
        <v>226</v>
      </c>
      <c r="C227" t="s">
        <v>781</v>
      </c>
      <c r="D227" t="s">
        <v>488</v>
      </c>
      <c r="E227" t="str">
        <f>VLOOKUP(D227,'team abbr lookup'!A:B,2,FALSE)</f>
        <v>Baltimore Ravens</v>
      </c>
      <c r="F227">
        <v>8</v>
      </c>
      <c r="G227" t="s">
        <v>725</v>
      </c>
      <c r="I227">
        <v>208</v>
      </c>
      <c r="J227">
        <f t="shared" si="7"/>
        <v>208</v>
      </c>
    </row>
    <row r="228" spans="1:10" x14ac:dyDescent="0.25">
      <c r="A228" t="str">
        <f t="shared" si="6"/>
        <v>CINCincinnati Bengals</v>
      </c>
      <c r="B228">
        <v>227</v>
      </c>
      <c r="C228" t="s">
        <v>229</v>
      </c>
      <c r="D228" t="s">
        <v>478</v>
      </c>
      <c r="E228" t="str">
        <f>VLOOKUP(D228,'team abbr lookup'!A:B,2,FALSE)</f>
        <v>Cincinnati Bengals</v>
      </c>
      <c r="F228">
        <v>9</v>
      </c>
      <c r="G228" t="s">
        <v>671</v>
      </c>
      <c r="I228">
        <v>209</v>
      </c>
      <c r="J228">
        <f t="shared" si="7"/>
        <v>209</v>
      </c>
    </row>
    <row r="229" spans="1:10" x14ac:dyDescent="0.25">
      <c r="A229" t="str">
        <f t="shared" si="6"/>
        <v>TENDarrynton Evans</v>
      </c>
      <c r="B229">
        <v>228</v>
      </c>
      <c r="C229" t="s">
        <v>242</v>
      </c>
      <c r="D229" t="s">
        <v>468</v>
      </c>
      <c r="E229" t="str">
        <f>VLOOKUP(D229,'team abbr lookup'!A:B,2,FALSE)</f>
        <v>Tennessee Titans</v>
      </c>
      <c r="F229">
        <v>7</v>
      </c>
      <c r="G229" t="s">
        <v>726</v>
      </c>
      <c r="I229">
        <v>211</v>
      </c>
      <c r="J229">
        <f t="shared" si="7"/>
        <v>211</v>
      </c>
    </row>
    <row r="230" spans="1:10" x14ac:dyDescent="0.25">
      <c r="A230" t="str">
        <f t="shared" si="6"/>
        <v>ATLAtlanta Falcons</v>
      </c>
      <c r="B230">
        <v>229</v>
      </c>
      <c r="C230" t="s">
        <v>193</v>
      </c>
      <c r="D230" t="s">
        <v>477</v>
      </c>
      <c r="E230" t="str">
        <f>VLOOKUP(D230,'team abbr lookup'!A:B,2,FALSE)</f>
        <v>Atlanta Falcons</v>
      </c>
      <c r="F230">
        <v>10</v>
      </c>
      <c r="G230" t="s">
        <v>677</v>
      </c>
      <c r="I230">
        <v>213</v>
      </c>
      <c r="J230">
        <f t="shared" si="7"/>
        <v>213</v>
      </c>
    </row>
    <row r="231" spans="1:10" x14ac:dyDescent="0.25">
      <c r="A231" t="str">
        <f t="shared" si="6"/>
        <v>HOURandall Cobb</v>
      </c>
      <c r="B231">
        <v>230</v>
      </c>
      <c r="C231" t="s">
        <v>37</v>
      </c>
      <c r="D231" t="s">
        <v>513</v>
      </c>
      <c r="E231" t="str">
        <f>VLOOKUP(D231,'team abbr lookup'!A:B,2,FALSE)</f>
        <v>Houston Texans</v>
      </c>
      <c r="F231">
        <v>8</v>
      </c>
      <c r="G231" t="s">
        <v>731</v>
      </c>
      <c r="I231">
        <v>214</v>
      </c>
      <c r="J231">
        <f t="shared" si="7"/>
        <v>214</v>
      </c>
    </row>
    <row r="232" spans="1:10" x14ac:dyDescent="0.25">
      <c r="A232" t="str">
        <f t="shared" si="6"/>
        <v>LACLos Angeles Chargers</v>
      </c>
      <c r="B232">
        <v>231</v>
      </c>
      <c r="C232" t="s">
        <v>90</v>
      </c>
      <c r="D232" t="s">
        <v>481</v>
      </c>
      <c r="E232" t="str">
        <f>VLOOKUP(D232,'team abbr lookup'!A:B,2,FALSE)</f>
        <v>Los Angeles Chargers</v>
      </c>
      <c r="F232">
        <v>10</v>
      </c>
      <c r="G232" t="s">
        <v>680</v>
      </c>
      <c r="I232">
        <v>215</v>
      </c>
      <c r="J232">
        <f t="shared" si="7"/>
        <v>215</v>
      </c>
    </row>
    <row r="233" spans="1:10" x14ac:dyDescent="0.25">
      <c r="A233" t="str">
        <f t="shared" si="6"/>
        <v>BALDevin Duvernay</v>
      </c>
      <c r="B233">
        <v>232</v>
      </c>
      <c r="C233" t="s">
        <v>150</v>
      </c>
      <c r="D233" t="s">
        <v>488</v>
      </c>
      <c r="E233" t="str">
        <f>VLOOKUP(D233,'team abbr lookup'!A:B,2,FALSE)</f>
        <v>Baltimore Ravens</v>
      </c>
      <c r="F233">
        <v>8</v>
      </c>
      <c r="G233" t="s">
        <v>736</v>
      </c>
      <c r="I233">
        <v>216</v>
      </c>
      <c r="J233">
        <f t="shared" si="7"/>
        <v>216</v>
      </c>
    </row>
    <row r="234" spans="1:10" x14ac:dyDescent="0.25">
      <c r="A234" t="str">
        <f t="shared" si="6"/>
        <v>LARMalcolm Brown</v>
      </c>
      <c r="B234">
        <v>233</v>
      </c>
      <c r="C234" t="s">
        <v>182</v>
      </c>
      <c r="D234" t="s">
        <v>510</v>
      </c>
      <c r="E234" t="str">
        <f>VLOOKUP(D234,'team abbr lookup'!A:B,2,FALSE)</f>
        <v>Los Angeles Rams</v>
      </c>
      <c r="F234">
        <v>9</v>
      </c>
      <c r="G234" t="s">
        <v>727</v>
      </c>
      <c r="I234">
        <v>217</v>
      </c>
      <c r="J234">
        <f t="shared" si="7"/>
        <v>217</v>
      </c>
    </row>
    <row r="235" spans="1:10" x14ac:dyDescent="0.25">
      <c r="A235" t="str">
        <f t="shared" si="6"/>
        <v>BALWillie Snead</v>
      </c>
      <c r="B235">
        <v>234</v>
      </c>
      <c r="C235" t="s">
        <v>149</v>
      </c>
      <c r="D235" t="s">
        <v>488</v>
      </c>
      <c r="E235" t="str">
        <f>VLOOKUP(D235,'team abbr lookup'!A:B,2,FALSE)</f>
        <v>Baltimore Ravens</v>
      </c>
      <c r="F235">
        <v>8</v>
      </c>
      <c r="G235" t="s">
        <v>739</v>
      </c>
      <c r="I235">
        <v>218</v>
      </c>
      <c r="J235">
        <f t="shared" si="7"/>
        <v>218</v>
      </c>
    </row>
    <row r="236" spans="1:10" x14ac:dyDescent="0.25">
      <c r="A236" t="str">
        <f t="shared" si="6"/>
        <v>DENDenver Broncos</v>
      </c>
      <c r="B236">
        <v>235</v>
      </c>
      <c r="C236" t="s">
        <v>15</v>
      </c>
      <c r="D236" t="s">
        <v>516</v>
      </c>
      <c r="E236" t="str">
        <f>VLOOKUP(D236,'team abbr lookup'!A:B,2,FALSE)</f>
        <v>Denver Broncos</v>
      </c>
      <c r="F236">
        <v>8</v>
      </c>
      <c r="G236" t="s">
        <v>682</v>
      </c>
      <c r="I236">
        <v>219</v>
      </c>
      <c r="J236">
        <f t="shared" si="7"/>
        <v>219</v>
      </c>
    </row>
    <row r="237" spans="1:10" x14ac:dyDescent="0.25">
      <c r="A237" t="str">
        <f t="shared" si="6"/>
        <v>LVLynn Bowden Jr.</v>
      </c>
      <c r="B237">
        <v>236</v>
      </c>
      <c r="C237" t="s">
        <v>443</v>
      </c>
      <c r="D237" t="s">
        <v>484</v>
      </c>
      <c r="E237" t="str">
        <f>VLOOKUP(D237,'team abbr lookup'!A:B,2,FALSE)</f>
        <v>Las Vegas Raiders</v>
      </c>
      <c r="F237">
        <v>6</v>
      </c>
      <c r="G237" t="s">
        <v>730</v>
      </c>
      <c r="I237">
        <v>220</v>
      </c>
      <c r="J237">
        <f t="shared" si="7"/>
        <v>220</v>
      </c>
    </row>
    <row r="238" spans="1:10" x14ac:dyDescent="0.25">
      <c r="A238" t="str">
        <f t="shared" si="6"/>
        <v>BUFCole Beasley</v>
      </c>
      <c r="B238">
        <v>237</v>
      </c>
      <c r="C238" t="s">
        <v>133</v>
      </c>
      <c r="D238" t="s">
        <v>526</v>
      </c>
      <c r="E238" t="str">
        <f>VLOOKUP(D238,'team abbr lookup'!A:B,2,FALSE)</f>
        <v>Buffalo Bills</v>
      </c>
      <c r="F238">
        <v>11</v>
      </c>
      <c r="G238" t="s">
        <v>742</v>
      </c>
      <c r="I238">
        <v>221</v>
      </c>
      <c r="J238">
        <f t="shared" si="7"/>
        <v>221</v>
      </c>
    </row>
    <row r="239" spans="1:10" x14ac:dyDescent="0.25">
      <c r="A239" t="str">
        <f t="shared" si="6"/>
        <v>PITAnthony McFarland Jr.</v>
      </c>
      <c r="B239">
        <v>238</v>
      </c>
      <c r="C239" t="s">
        <v>292</v>
      </c>
      <c r="D239" t="s">
        <v>502</v>
      </c>
      <c r="E239" t="str">
        <f>VLOOKUP(D239,'team abbr lookup'!A:B,2,FALSE)</f>
        <v>Pittsburgh Steelers</v>
      </c>
      <c r="F239">
        <v>8</v>
      </c>
      <c r="G239" t="s">
        <v>734</v>
      </c>
      <c r="I239">
        <v>222</v>
      </c>
      <c r="J239">
        <f t="shared" si="7"/>
        <v>222</v>
      </c>
    </row>
    <row r="240" spans="1:10" x14ac:dyDescent="0.25">
      <c r="A240" t="str">
        <f t="shared" si="6"/>
        <v>JACLaviska Shenault Jr.</v>
      </c>
      <c r="B240">
        <v>239</v>
      </c>
      <c r="C240" t="s">
        <v>449</v>
      </c>
      <c r="D240" t="s">
        <v>495</v>
      </c>
      <c r="E240" t="str">
        <f>VLOOKUP(D240,'team abbr lookup'!A:B,2,FALSE)</f>
        <v>Jacksonville Jaguars</v>
      </c>
      <c r="F240">
        <v>7</v>
      </c>
      <c r="G240" t="s">
        <v>753</v>
      </c>
      <c r="I240">
        <v>225</v>
      </c>
      <c r="J240">
        <f t="shared" si="7"/>
        <v>225</v>
      </c>
    </row>
    <row r="241" spans="1:10" x14ac:dyDescent="0.25">
      <c r="A241" t="str">
        <f t="shared" si="6"/>
        <v>PHIJalen Hurts</v>
      </c>
      <c r="B241">
        <v>240</v>
      </c>
      <c r="C241" t="s">
        <v>745</v>
      </c>
      <c r="D241" t="s">
        <v>475</v>
      </c>
      <c r="E241" t="str">
        <f>VLOOKUP(D241,'team abbr lookup'!A:B,2,FALSE)</f>
        <v>Philadelphia Eagles</v>
      </c>
      <c r="F241">
        <v>9</v>
      </c>
      <c r="G241" t="s">
        <v>732</v>
      </c>
      <c r="I241">
        <v>226</v>
      </c>
      <c r="J241">
        <f t="shared" si="7"/>
        <v>226</v>
      </c>
    </row>
    <row r="242" spans="1:10" x14ac:dyDescent="0.25">
      <c r="A242" t="str">
        <f t="shared" si="6"/>
        <v>CINGiovani Bernard</v>
      </c>
      <c r="B242">
        <v>241</v>
      </c>
      <c r="C242" t="s">
        <v>235</v>
      </c>
      <c r="D242" t="s">
        <v>478</v>
      </c>
      <c r="E242" t="str">
        <f>VLOOKUP(D242,'team abbr lookup'!A:B,2,FALSE)</f>
        <v>Cincinnati Bengals</v>
      </c>
      <c r="F242">
        <v>9</v>
      </c>
      <c r="G242" t="s">
        <v>740</v>
      </c>
      <c r="I242">
        <v>228</v>
      </c>
      <c r="J242">
        <f t="shared" si="7"/>
        <v>228</v>
      </c>
    </row>
    <row r="243" spans="1:10" x14ac:dyDescent="0.25">
      <c r="A243" t="str">
        <f t="shared" si="6"/>
        <v>BUFDawson Knox</v>
      </c>
      <c r="B243">
        <v>242</v>
      </c>
      <c r="C243" t="s">
        <v>136</v>
      </c>
      <c r="D243" t="s">
        <v>526</v>
      </c>
      <c r="E243" t="str">
        <f>VLOOKUP(D243,'team abbr lookup'!A:B,2,FALSE)</f>
        <v>Buffalo Bills</v>
      </c>
      <c r="F243">
        <v>11</v>
      </c>
      <c r="G243" t="s">
        <v>733</v>
      </c>
      <c r="I243">
        <v>229</v>
      </c>
      <c r="J243">
        <f t="shared" si="7"/>
        <v>229</v>
      </c>
    </row>
    <row r="244" spans="1:10" x14ac:dyDescent="0.25">
      <c r="A244" t="str">
        <f t="shared" si="6"/>
        <v>MIAJason Sanders</v>
      </c>
      <c r="B244">
        <v>243</v>
      </c>
      <c r="C244" t="s">
        <v>322</v>
      </c>
      <c r="D244" t="s">
        <v>534</v>
      </c>
      <c r="E244" t="str">
        <f>VLOOKUP(D244,'team abbr lookup'!A:B,2,FALSE)</f>
        <v>Miami Dolphins</v>
      </c>
      <c r="F244">
        <v>11</v>
      </c>
      <c r="G244" t="s">
        <v>694</v>
      </c>
      <c r="I244">
        <v>230</v>
      </c>
      <c r="J244">
        <f t="shared" si="7"/>
        <v>230</v>
      </c>
    </row>
    <row r="245" spans="1:10" x14ac:dyDescent="0.25">
      <c r="A245" t="str">
        <f t="shared" si="6"/>
        <v>PHIPhiladelphia Eagles</v>
      </c>
      <c r="B245">
        <v>244</v>
      </c>
      <c r="C245" t="s">
        <v>268</v>
      </c>
      <c r="D245" t="s">
        <v>475</v>
      </c>
      <c r="E245" t="str">
        <f>VLOOKUP(D245,'team abbr lookup'!A:B,2,FALSE)</f>
        <v>Philadelphia Eagles</v>
      </c>
      <c r="F245">
        <v>9</v>
      </c>
      <c r="G245" t="s">
        <v>685</v>
      </c>
      <c r="I245">
        <v>231</v>
      </c>
      <c r="J245">
        <f t="shared" si="7"/>
        <v>231</v>
      </c>
    </row>
    <row r="246" spans="1:10" x14ac:dyDescent="0.25">
      <c r="A246" t="str">
        <f t="shared" si="6"/>
        <v>MIARyan Fitzpatrick</v>
      </c>
      <c r="B246">
        <v>245</v>
      </c>
      <c r="C246" t="s">
        <v>50</v>
      </c>
      <c r="D246" t="s">
        <v>534</v>
      </c>
      <c r="E246" t="str">
        <f>VLOOKUP(D246,'team abbr lookup'!A:B,2,FALSE)</f>
        <v>Miami Dolphins</v>
      </c>
      <c r="F246">
        <v>11</v>
      </c>
      <c r="G246" t="s">
        <v>738</v>
      </c>
      <c r="I246">
        <v>232</v>
      </c>
      <c r="J246">
        <f t="shared" si="7"/>
        <v>232</v>
      </c>
    </row>
    <row r="247" spans="1:10" x14ac:dyDescent="0.25">
      <c r="A247" t="str">
        <f t="shared" si="6"/>
        <v>LACJoshua Kelley</v>
      </c>
      <c r="B247">
        <v>246</v>
      </c>
      <c r="C247" t="s">
        <v>96</v>
      </c>
      <c r="D247" t="s">
        <v>481</v>
      </c>
      <c r="E247" t="str">
        <f>VLOOKUP(D247,'team abbr lookup'!A:B,2,FALSE)</f>
        <v>Los Angeles Chargers</v>
      </c>
      <c r="F247">
        <v>10</v>
      </c>
      <c r="G247" t="s">
        <v>743</v>
      </c>
      <c r="I247">
        <v>233</v>
      </c>
      <c r="J247">
        <f t="shared" si="7"/>
        <v>233</v>
      </c>
    </row>
    <row r="248" spans="1:10" x14ac:dyDescent="0.25">
      <c r="A248" t="str">
        <f t="shared" si="6"/>
        <v>DENRoyce Freeman</v>
      </c>
      <c r="B248">
        <v>247</v>
      </c>
      <c r="C248" t="s">
        <v>10</v>
      </c>
      <c r="D248" t="s">
        <v>516</v>
      </c>
      <c r="E248" t="str">
        <f>VLOOKUP(D248,'team abbr lookup'!A:B,2,FALSE)</f>
        <v>Denver Broncos</v>
      </c>
      <c r="F248">
        <v>8</v>
      </c>
      <c r="G248" t="s">
        <v>744</v>
      </c>
      <c r="I248">
        <v>234</v>
      </c>
      <c r="J248">
        <f t="shared" si="7"/>
        <v>234</v>
      </c>
    </row>
    <row r="249" spans="1:10" x14ac:dyDescent="0.25">
      <c r="A249" t="str">
        <f t="shared" si="6"/>
        <v>WR83Mohamed Sanu</v>
      </c>
      <c r="B249">
        <v>248</v>
      </c>
      <c r="C249" t="s">
        <v>249</v>
      </c>
      <c r="D249" t="s">
        <v>765</v>
      </c>
      <c r="E249" t="e">
        <f>VLOOKUP(D249,'team abbr lookup'!A:B,2,FALSE)</f>
        <v>#N/A</v>
      </c>
      <c r="G249">
        <v>235</v>
      </c>
      <c r="H249">
        <v>235</v>
      </c>
      <c r="J249">
        <f t="shared" si="7"/>
        <v>235</v>
      </c>
    </row>
    <row r="250" spans="1:10" x14ac:dyDescent="0.25">
      <c r="A250" t="str">
        <f t="shared" si="6"/>
        <v>NYJNew York Jets</v>
      </c>
      <c r="B250">
        <v>249</v>
      </c>
      <c r="C250" t="s">
        <v>115</v>
      </c>
      <c r="D250" t="s">
        <v>508</v>
      </c>
      <c r="E250" t="str">
        <f>VLOOKUP(D250,'team abbr lookup'!A:B,2,FALSE)</f>
        <v>New York Jets</v>
      </c>
      <c r="F250">
        <v>11</v>
      </c>
      <c r="G250" t="s">
        <v>702</v>
      </c>
      <c r="I250">
        <v>236</v>
      </c>
      <c r="J250">
        <f t="shared" si="7"/>
        <v>236</v>
      </c>
    </row>
    <row r="251" spans="1:10" x14ac:dyDescent="0.25">
      <c r="A251" t="str">
        <f t="shared" si="6"/>
        <v>DETDetroit Lions</v>
      </c>
      <c r="B251">
        <v>250</v>
      </c>
      <c r="C251" t="s">
        <v>62</v>
      </c>
      <c r="D251" t="s">
        <v>492</v>
      </c>
      <c r="E251" t="str">
        <f>VLOOKUP(D251,'team abbr lookup'!A:B,2,FALSE)</f>
        <v>Detroit Lions</v>
      </c>
      <c r="F251">
        <v>5</v>
      </c>
      <c r="G251" t="s">
        <v>705</v>
      </c>
      <c r="I251">
        <v>237</v>
      </c>
      <c r="J251">
        <f t="shared" si="7"/>
        <v>237</v>
      </c>
    </row>
    <row r="252" spans="1:10" x14ac:dyDescent="0.25">
      <c r="A252" t="str">
        <f t="shared" si="6"/>
        <v>CINC.J. Uzomah</v>
      </c>
      <c r="B252">
        <v>251</v>
      </c>
      <c r="C252" t="s">
        <v>360</v>
      </c>
      <c r="D252" t="s">
        <v>478</v>
      </c>
      <c r="E252" t="str">
        <f>VLOOKUP(D252,'team abbr lookup'!A:B,2,FALSE)</f>
        <v>Cincinnati Bengals</v>
      </c>
      <c r="F252">
        <v>9</v>
      </c>
      <c r="G252" t="s">
        <v>735</v>
      </c>
      <c r="I252">
        <v>238</v>
      </c>
      <c r="J252">
        <f t="shared" si="7"/>
        <v>238</v>
      </c>
    </row>
    <row r="253" spans="1:10" x14ac:dyDescent="0.25">
      <c r="A253" t="str">
        <f t="shared" si="6"/>
        <v>TENTennessee Titans</v>
      </c>
      <c r="B253">
        <v>252</v>
      </c>
      <c r="C253" t="s">
        <v>237</v>
      </c>
      <c r="D253" t="s">
        <v>468</v>
      </c>
      <c r="E253" t="str">
        <f>VLOOKUP(D253,'team abbr lookup'!A:B,2,FALSE)</f>
        <v>Tennessee Titans</v>
      </c>
      <c r="F253">
        <v>7</v>
      </c>
      <c r="G253" t="s">
        <v>708</v>
      </c>
      <c r="I253">
        <v>239</v>
      </c>
      <c r="J253">
        <f t="shared" si="7"/>
        <v>239</v>
      </c>
    </row>
    <row r="254" spans="1:10" x14ac:dyDescent="0.25">
      <c r="A254" t="str">
        <f t="shared" si="6"/>
        <v>LACTaylor / Herbert</v>
      </c>
      <c r="B254">
        <v>253</v>
      </c>
      <c r="C254" t="s">
        <v>1366</v>
      </c>
      <c r="D254" t="s">
        <v>481</v>
      </c>
      <c r="E254" t="str">
        <f>VLOOKUP(D254,'team abbr lookup'!A:B,2,FALSE)</f>
        <v>Los Angeles Chargers</v>
      </c>
      <c r="F254">
        <v>10</v>
      </c>
      <c r="G254" t="s">
        <v>746</v>
      </c>
      <c r="I254">
        <v>240</v>
      </c>
      <c r="J254">
        <f t="shared" si="7"/>
        <v>240</v>
      </c>
    </row>
    <row r="255" spans="1:10" x14ac:dyDescent="0.25">
      <c r="A255" t="str">
        <f t="shared" si="6"/>
        <v>SEASeattle Seahawks</v>
      </c>
      <c r="B255">
        <v>254</v>
      </c>
      <c r="C255" t="s">
        <v>257</v>
      </c>
      <c r="D255" t="s">
        <v>505</v>
      </c>
      <c r="E255" t="str">
        <f>VLOOKUP(D255,'team abbr lookup'!A:B,2,FALSE)</f>
        <v>Seattle Seahawks</v>
      </c>
      <c r="F255">
        <v>6</v>
      </c>
      <c r="G255" t="s">
        <v>715</v>
      </c>
      <c r="I255">
        <v>241</v>
      </c>
      <c r="J255">
        <f t="shared" si="7"/>
        <v>241</v>
      </c>
    </row>
    <row r="256" spans="1:10" x14ac:dyDescent="0.25">
      <c r="A256" t="str">
        <f t="shared" si="6"/>
        <v>BUFChristian Wade</v>
      </c>
      <c r="B256">
        <v>255</v>
      </c>
      <c r="C256" t="s">
        <v>814</v>
      </c>
      <c r="D256" t="s">
        <v>526</v>
      </c>
      <c r="E256" t="str">
        <f>VLOOKUP(D256,'team abbr lookup'!A:B,2,FALSE)</f>
        <v>Buffalo Bills</v>
      </c>
      <c r="F256">
        <v>11</v>
      </c>
      <c r="G256" t="s">
        <v>747</v>
      </c>
      <c r="I256">
        <v>242</v>
      </c>
      <c r="J256">
        <f t="shared" si="7"/>
        <v>242</v>
      </c>
    </row>
    <row r="257" spans="1:10" x14ac:dyDescent="0.25">
      <c r="A257" t="str">
        <f t="shared" si="6"/>
        <v>PHIJake Elliott</v>
      </c>
      <c r="B257">
        <v>256</v>
      </c>
      <c r="C257" t="s">
        <v>333</v>
      </c>
      <c r="D257" t="s">
        <v>475</v>
      </c>
      <c r="E257" t="str">
        <f>VLOOKUP(D257,'team abbr lookup'!A:B,2,FALSE)</f>
        <v>Philadelphia Eagles</v>
      </c>
      <c r="F257">
        <v>9</v>
      </c>
      <c r="G257" t="s">
        <v>701</v>
      </c>
      <c r="I257">
        <v>245</v>
      </c>
      <c r="J257">
        <f t="shared" si="7"/>
        <v>245</v>
      </c>
    </row>
    <row r="258" spans="1:10" x14ac:dyDescent="0.25">
      <c r="A258" t="str">
        <f t="shared" si="6"/>
        <v>CLEAustin Seibert</v>
      </c>
      <c r="B258">
        <v>257</v>
      </c>
      <c r="C258" t="s">
        <v>328</v>
      </c>
      <c r="D258" t="s">
        <v>473</v>
      </c>
      <c r="E258" t="str">
        <f>VLOOKUP(D258,'team abbr lookup'!A:B,2,FALSE)</f>
        <v>Cleveland Browns</v>
      </c>
      <c r="F258">
        <v>9</v>
      </c>
      <c r="G258" t="s">
        <v>703</v>
      </c>
      <c r="I258">
        <v>246</v>
      </c>
      <c r="J258">
        <f t="shared" si="7"/>
        <v>246</v>
      </c>
    </row>
    <row r="259" spans="1:10" x14ac:dyDescent="0.25">
      <c r="A259" t="str">
        <f t="shared" ref="A259:A322" si="8">_xlfn.CONCAT(D259,C259)</f>
        <v>ATLBrian Hill</v>
      </c>
      <c r="B259">
        <v>258</v>
      </c>
      <c r="C259" t="s">
        <v>812</v>
      </c>
      <c r="D259" t="s">
        <v>477</v>
      </c>
      <c r="E259" t="str">
        <f>VLOOKUP(D259,'team abbr lookup'!A:B,2,FALSE)</f>
        <v>Atlanta Falcons</v>
      </c>
      <c r="F259">
        <v>10</v>
      </c>
      <c r="G259" t="s">
        <v>748</v>
      </c>
      <c r="I259">
        <v>247</v>
      </c>
      <c r="J259">
        <f t="shared" ref="J259:J322" si="9">AVERAGE(H259,I259)</f>
        <v>247</v>
      </c>
    </row>
    <row r="260" spans="1:10" x14ac:dyDescent="0.25">
      <c r="A260" t="str">
        <f t="shared" si="8"/>
        <v>INDChase McLaughlin</v>
      </c>
      <c r="B260">
        <v>259</v>
      </c>
      <c r="C260" t="s">
        <v>318</v>
      </c>
      <c r="D260" t="s">
        <v>523</v>
      </c>
      <c r="E260" t="str">
        <f>VLOOKUP(D260,'team abbr lookup'!A:B,2,FALSE)</f>
        <v>Indianapolis Colts</v>
      </c>
      <c r="F260">
        <v>7</v>
      </c>
      <c r="G260" t="s">
        <v>711</v>
      </c>
      <c r="I260">
        <v>248</v>
      </c>
      <c r="J260">
        <f t="shared" si="9"/>
        <v>248</v>
      </c>
    </row>
    <row r="261" spans="1:10" x14ac:dyDescent="0.25">
      <c r="A261" t="str">
        <f t="shared" si="8"/>
        <v>PITChase Claypool</v>
      </c>
      <c r="B261">
        <v>260</v>
      </c>
      <c r="C261" t="s">
        <v>290</v>
      </c>
      <c r="D261" t="s">
        <v>502</v>
      </c>
      <c r="E261" t="str">
        <f>VLOOKUP(D261,'team abbr lookup'!A:B,2,FALSE)</f>
        <v>Pittsburgh Steelers</v>
      </c>
      <c r="F261">
        <v>8</v>
      </c>
      <c r="G261" t="s">
        <v>769</v>
      </c>
      <c r="I261">
        <v>249</v>
      </c>
      <c r="J261">
        <f t="shared" si="9"/>
        <v>249</v>
      </c>
    </row>
    <row r="262" spans="1:10" x14ac:dyDescent="0.25">
      <c r="A262" t="str">
        <f t="shared" si="8"/>
        <v>GBJace Sternberger</v>
      </c>
      <c r="B262">
        <v>261</v>
      </c>
      <c r="C262" t="s">
        <v>210</v>
      </c>
      <c r="D262" t="s">
        <v>470</v>
      </c>
      <c r="E262" t="str">
        <f>VLOOKUP(D262,'team abbr lookup'!A:B,2,FALSE)</f>
        <v>Green Bay Packers</v>
      </c>
      <c r="F262">
        <v>5</v>
      </c>
      <c r="G262" t="s">
        <v>752</v>
      </c>
      <c r="I262">
        <v>252</v>
      </c>
      <c r="J262">
        <f t="shared" si="9"/>
        <v>252</v>
      </c>
    </row>
    <row r="263" spans="1:10" x14ac:dyDescent="0.25">
      <c r="A263" t="str">
        <f t="shared" si="8"/>
        <v>ARIAndy Isabella</v>
      </c>
      <c r="B263">
        <v>262</v>
      </c>
      <c r="C263" t="s">
        <v>224</v>
      </c>
      <c r="D263" t="s">
        <v>471</v>
      </c>
      <c r="E263" t="str">
        <f>VLOOKUP(D263,'team abbr lookup'!A:B,2,FALSE)</f>
        <v>Arizona Cardinals</v>
      </c>
      <c r="F263">
        <v>8</v>
      </c>
      <c r="G263" t="s">
        <v>774</v>
      </c>
      <c r="I263">
        <v>253</v>
      </c>
      <c r="J263">
        <f t="shared" si="9"/>
        <v>253</v>
      </c>
    </row>
    <row r="264" spans="1:10" x14ac:dyDescent="0.25">
      <c r="A264" t="str">
        <f t="shared" si="8"/>
        <v>NYJFrank Gore</v>
      </c>
      <c r="B264">
        <v>263</v>
      </c>
      <c r="C264" t="s">
        <v>120</v>
      </c>
      <c r="D264" t="s">
        <v>508</v>
      </c>
      <c r="E264" t="str">
        <f>VLOOKUP(D264,'team abbr lookup'!A:B,2,FALSE)</f>
        <v>New York Jets</v>
      </c>
      <c r="F264">
        <v>11</v>
      </c>
      <c r="G264" t="s">
        <v>754</v>
      </c>
      <c r="I264">
        <v>255</v>
      </c>
      <c r="J264">
        <f t="shared" si="9"/>
        <v>255</v>
      </c>
    </row>
    <row r="265" spans="1:10" x14ac:dyDescent="0.25">
      <c r="A265" t="str">
        <f t="shared" si="8"/>
        <v>LVJalen Richard</v>
      </c>
      <c r="B265">
        <v>264</v>
      </c>
      <c r="C265" t="s">
        <v>112</v>
      </c>
      <c r="D265" t="s">
        <v>484</v>
      </c>
      <c r="E265" t="str">
        <f>VLOOKUP(D265,'team abbr lookup'!A:B,2,FALSE)</f>
        <v>Las Vegas Raiders</v>
      </c>
      <c r="F265">
        <v>6</v>
      </c>
      <c r="G265" t="s">
        <v>755</v>
      </c>
      <c r="I265">
        <v>256</v>
      </c>
      <c r="J265">
        <f t="shared" si="9"/>
        <v>256</v>
      </c>
    </row>
    <row r="266" spans="1:10" x14ac:dyDescent="0.25">
      <c r="A266" t="str">
        <f t="shared" si="8"/>
        <v>CLEDavid Njoku</v>
      </c>
      <c r="B266">
        <v>265</v>
      </c>
      <c r="C266" t="s">
        <v>285</v>
      </c>
      <c r="D266" t="s">
        <v>473</v>
      </c>
      <c r="E266" t="str">
        <f>VLOOKUP(D266,'team abbr lookup'!A:B,2,FALSE)</f>
        <v>Cleveland Browns</v>
      </c>
      <c r="F266">
        <v>9</v>
      </c>
      <c r="G266" t="s">
        <v>757</v>
      </c>
      <c r="I266">
        <v>258</v>
      </c>
      <c r="J266">
        <f t="shared" si="9"/>
        <v>258</v>
      </c>
    </row>
    <row r="267" spans="1:10" x14ac:dyDescent="0.25">
      <c r="A267" t="str">
        <f t="shared" si="8"/>
        <v>PITBenny Snell Jr.</v>
      </c>
      <c r="B267">
        <v>266</v>
      </c>
      <c r="C267" t="s">
        <v>293</v>
      </c>
      <c r="D267" t="s">
        <v>502</v>
      </c>
      <c r="E267" t="str">
        <f>VLOOKUP(D267,'team abbr lookup'!A:B,2,FALSE)</f>
        <v>Pittsburgh Steelers</v>
      </c>
      <c r="F267">
        <v>8</v>
      </c>
      <c r="G267" t="s">
        <v>768</v>
      </c>
      <c r="I267">
        <v>259</v>
      </c>
      <c r="J267">
        <f t="shared" si="9"/>
        <v>259</v>
      </c>
    </row>
    <row r="268" spans="1:10" x14ac:dyDescent="0.25">
      <c r="A268" t="str">
        <f t="shared" si="8"/>
        <v>LARJosh Reynolds</v>
      </c>
      <c r="B268">
        <v>267</v>
      </c>
      <c r="C268" t="s">
        <v>178</v>
      </c>
      <c r="D268" t="s">
        <v>510</v>
      </c>
      <c r="E268" t="str">
        <f>VLOOKUP(D268,'team abbr lookup'!A:B,2,FALSE)</f>
        <v>Los Angeles Rams</v>
      </c>
      <c r="F268">
        <v>9</v>
      </c>
      <c r="G268" t="s">
        <v>779</v>
      </c>
      <c r="I268">
        <v>260</v>
      </c>
      <c r="J268">
        <f t="shared" si="9"/>
        <v>260</v>
      </c>
    </row>
    <row r="269" spans="1:10" x14ac:dyDescent="0.25">
      <c r="A269" t="str">
        <f t="shared" si="8"/>
        <v>SFKendrick Bourne</v>
      </c>
      <c r="B269">
        <v>268</v>
      </c>
      <c r="C269" t="s">
        <v>55</v>
      </c>
      <c r="D269" t="s">
        <v>491</v>
      </c>
      <c r="E269" t="str">
        <f>VLOOKUP(D269,'team abbr lookup'!A:B,2,FALSE)</f>
        <v>San Francisco 49ers</v>
      </c>
      <c r="F269">
        <v>11</v>
      </c>
      <c r="G269" t="s">
        <v>787</v>
      </c>
      <c r="I269">
        <v>261</v>
      </c>
      <c r="J269">
        <f t="shared" si="9"/>
        <v>261</v>
      </c>
    </row>
    <row r="270" spans="1:10" x14ac:dyDescent="0.25">
      <c r="A270" t="str">
        <f t="shared" si="8"/>
        <v>BALGus Edwards</v>
      </c>
      <c r="B270">
        <v>269</v>
      </c>
      <c r="C270" t="s">
        <v>874</v>
      </c>
      <c r="D270" t="s">
        <v>488</v>
      </c>
      <c r="E270" t="str">
        <f>VLOOKUP(D270,'team abbr lookup'!A:B,2,FALSE)</f>
        <v>Baltimore Ravens</v>
      </c>
      <c r="F270">
        <v>8</v>
      </c>
      <c r="G270" t="s">
        <v>771</v>
      </c>
      <c r="I270">
        <v>262</v>
      </c>
      <c r="J270">
        <f t="shared" si="9"/>
        <v>262</v>
      </c>
    </row>
    <row r="271" spans="1:10" x14ac:dyDescent="0.25">
      <c r="A271" t="str">
        <f t="shared" si="8"/>
        <v>NEDevin Asiasi</v>
      </c>
      <c r="B271">
        <v>270</v>
      </c>
      <c r="C271" t="s">
        <v>256</v>
      </c>
      <c r="D271" t="s">
        <v>553</v>
      </c>
      <c r="E271" t="str">
        <f>VLOOKUP(D271,'team abbr lookup'!A:B,2,FALSE)</f>
        <v>New England Patriots</v>
      </c>
      <c r="F271">
        <v>6</v>
      </c>
      <c r="G271" t="s">
        <v>764</v>
      </c>
      <c r="I271">
        <v>263</v>
      </c>
      <c r="J271">
        <f t="shared" si="9"/>
        <v>263</v>
      </c>
    </row>
    <row r="272" spans="1:10" x14ac:dyDescent="0.25">
      <c r="A272" t="str">
        <f t="shared" si="8"/>
        <v>CHIEddy Pineiro</v>
      </c>
      <c r="B272">
        <v>271</v>
      </c>
      <c r="C272" t="s">
        <v>334</v>
      </c>
      <c r="D272" t="s">
        <v>499</v>
      </c>
      <c r="E272" t="str">
        <f>VLOOKUP(D272,'team abbr lookup'!A:B,2,FALSE)</f>
        <v>Chicago Bears</v>
      </c>
      <c r="F272">
        <v>11</v>
      </c>
      <c r="G272" t="s">
        <v>718</v>
      </c>
      <c r="I272">
        <v>264</v>
      </c>
      <c r="J272">
        <f t="shared" si="9"/>
        <v>264</v>
      </c>
    </row>
    <row r="273" spans="1:10" x14ac:dyDescent="0.25">
      <c r="A273" t="str">
        <f t="shared" si="8"/>
        <v>PITJaylen Samuels</v>
      </c>
      <c r="B273">
        <v>272</v>
      </c>
      <c r="C273" t="s">
        <v>294</v>
      </c>
      <c r="D273" t="s">
        <v>502</v>
      </c>
      <c r="E273" t="str">
        <f>VLOOKUP(D273,'team abbr lookup'!A:B,2,FALSE)</f>
        <v>Pittsburgh Steelers</v>
      </c>
      <c r="F273">
        <v>8</v>
      </c>
      <c r="G273" t="s">
        <v>773</v>
      </c>
      <c r="I273">
        <v>265</v>
      </c>
      <c r="J273">
        <f t="shared" si="9"/>
        <v>265</v>
      </c>
    </row>
    <row r="274" spans="1:10" x14ac:dyDescent="0.25">
      <c r="A274" t="str">
        <f t="shared" si="8"/>
        <v>DALDallas Cowboys</v>
      </c>
      <c r="B274">
        <v>273</v>
      </c>
      <c r="C274" t="s">
        <v>137</v>
      </c>
      <c r="D274" t="s">
        <v>465</v>
      </c>
      <c r="E274" t="str">
        <f>VLOOKUP(D274,'team abbr lookup'!A:B,2,FALSE)</f>
        <v>Dallas Cowboys</v>
      </c>
      <c r="F274">
        <v>10</v>
      </c>
      <c r="G274" t="s">
        <v>719</v>
      </c>
      <c r="I274">
        <v>266</v>
      </c>
      <c r="J274">
        <f t="shared" si="9"/>
        <v>266</v>
      </c>
    </row>
    <row r="275" spans="1:10" x14ac:dyDescent="0.25">
      <c r="A275" t="str">
        <f t="shared" si="8"/>
        <v>DENBrandon McManus</v>
      </c>
      <c r="B275">
        <v>274</v>
      </c>
      <c r="C275" t="s">
        <v>314</v>
      </c>
      <c r="D275" t="s">
        <v>516</v>
      </c>
      <c r="E275" t="str">
        <f>VLOOKUP(D275,'team abbr lookup'!A:B,2,FALSE)</f>
        <v>Denver Broncos</v>
      </c>
      <c r="F275">
        <v>8</v>
      </c>
      <c r="G275" t="s">
        <v>741</v>
      </c>
      <c r="I275">
        <v>267</v>
      </c>
      <c r="J275">
        <f t="shared" si="9"/>
        <v>267</v>
      </c>
    </row>
    <row r="276" spans="1:10" x14ac:dyDescent="0.25">
      <c r="A276" t="str">
        <f t="shared" si="8"/>
        <v>NYGDion Lewis</v>
      </c>
      <c r="B276">
        <v>275</v>
      </c>
      <c r="C276" t="s">
        <v>104</v>
      </c>
      <c r="D276" t="s">
        <v>464</v>
      </c>
      <c r="E276" t="str">
        <f>VLOOKUP(D276,'team abbr lookup'!A:B,2,FALSE)</f>
        <v>New York Giants</v>
      </c>
      <c r="F276">
        <v>11</v>
      </c>
      <c r="G276" t="s">
        <v>782</v>
      </c>
      <c r="I276">
        <v>269</v>
      </c>
      <c r="J276">
        <f t="shared" si="9"/>
        <v>269</v>
      </c>
    </row>
    <row r="277" spans="1:10" x14ac:dyDescent="0.25">
      <c r="A277" t="str">
        <f t="shared" si="8"/>
        <v>MINDan Bailey</v>
      </c>
      <c r="B277">
        <v>276</v>
      </c>
      <c r="C277" t="s">
        <v>321</v>
      </c>
      <c r="D277" t="s">
        <v>467</v>
      </c>
      <c r="E277" t="str">
        <f>VLOOKUP(D277,'team abbr lookup'!A:B,2,FALSE)</f>
        <v>Minnesota Vikings</v>
      </c>
      <c r="F277">
        <v>7</v>
      </c>
      <c r="G277" t="s">
        <v>756</v>
      </c>
      <c r="I277">
        <v>271</v>
      </c>
      <c r="J277">
        <f t="shared" si="9"/>
        <v>271</v>
      </c>
    </row>
    <row r="278" spans="1:10" x14ac:dyDescent="0.25">
      <c r="A278" t="str">
        <f t="shared" si="8"/>
        <v>CLECleveland Browns</v>
      </c>
      <c r="B278">
        <v>277</v>
      </c>
      <c r="C278" t="s">
        <v>277</v>
      </c>
      <c r="D278" t="s">
        <v>473</v>
      </c>
      <c r="E278" t="str">
        <f>VLOOKUP(D278,'team abbr lookup'!A:B,2,FALSE)</f>
        <v>Cleveland Browns</v>
      </c>
      <c r="F278">
        <v>9</v>
      </c>
      <c r="G278" t="s">
        <v>729</v>
      </c>
      <c r="I278">
        <v>272</v>
      </c>
      <c r="J278">
        <f t="shared" si="9"/>
        <v>272</v>
      </c>
    </row>
    <row r="279" spans="1:10" x14ac:dyDescent="0.25">
      <c r="A279" t="str">
        <f t="shared" si="8"/>
        <v>DETDanny Amendola</v>
      </c>
      <c r="B279">
        <v>278</v>
      </c>
      <c r="C279" t="s">
        <v>65</v>
      </c>
      <c r="D279" t="s">
        <v>492</v>
      </c>
      <c r="E279" t="str">
        <f>VLOOKUP(D279,'team abbr lookup'!A:B,2,FALSE)</f>
        <v>Detroit Lions</v>
      </c>
      <c r="F279">
        <v>5</v>
      </c>
      <c r="G279" t="s">
        <v>791</v>
      </c>
      <c r="I279">
        <v>273</v>
      </c>
      <c r="J279">
        <f t="shared" si="9"/>
        <v>273</v>
      </c>
    </row>
    <row r="280" spans="1:10" x14ac:dyDescent="0.25">
      <c r="A280" t="str">
        <f t="shared" si="8"/>
        <v>NOTre'Quan Smith</v>
      </c>
      <c r="B280">
        <v>279</v>
      </c>
      <c r="C280" t="s">
        <v>28</v>
      </c>
      <c r="D280" t="s">
        <v>466</v>
      </c>
      <c r="E280" t="str">
        <f>VLOOKUP(D280,'team abbr lookup'!A:B,2,FALSE)</f>
        <v>New Orleans Saints</v>
      </c>
      <c r="F280">
        <v>6</v>
      </c>
      <c r="G280" t="s">
        <v>805</v>
      </c>
      <c r="I280">
        <v>274</v>
      </c>
      <c r="J280">
        <f t="shared" si="9"/>
        <v>274</v>
      </c>
    </row>
    <row r="281" spans="1:10" x14ac:dyDescent="0.25">
      <c r="A281" t="str">
        <f t="shared" si="8"/>
        <v>INDIndianapolis Colts</v>
      </c>
      <c r="B281">
        <v>280</v>
      </c>
      <c r="C281" t="s">
        <v>164</v>
      </c>
      <c r="D281" t="s">
        <v>523</v>
      </c>
      <c r="E281" t="str">
        <f>VLOOKUP(D281,'team abbr lookup'!A:B,2,FALSE)</f>
        <v>Indianapolis Colts</v>
      </c>
      <c r="F281">
        <v>7</v>
      </c>
      <c r="G281" t="s">
        <v>751</v>
      </c>
      <c r="I281">
        <v>275</v>
      </c>
      <c r="J281">
        <f t="shared" si="9"/>
        <v>275</v>
      </c>
    </row>
    <row r="282" spans="1:10" x14ac:dyDescent="0.25">
      <c r="A282" t="str">
        <f t="shared" si="8"/>
        <v>NYJLamical Perine</v>
      </c>
      <c r="B282">
        <v>281</v>
      </c>
      <c r="C282" t="s">
        <v>931</v>
      </c>
      <c r="D282" t="s">
        <v>508</v>
      </c>
      <c r="E282" t="str">
        <f>VLOOKUP(D282,'team abbr lookup'!A:B,2,FALSE)</f>
        <v>New York Jets</v>
      </c>
      <c r="F282">
        <v>11</v>
      </c>
      <c r="G282" t="s">
        <v>797</v>
      </c>
      <c r="I282">
        <v>277</v>
      </c>
      <c r="J282">
        <f t="shared" si="9"/>
        <v>277</v>
      </c>
    </row>
    <row r="283" spans="1:10" x14ac:dyDescent="0.25">
      <c r="A283" t="str">
        <f t="shared" si="8"/>
        <v>WASDwayne Haskins</v>
      </c>
      <c r="B283">
        <v>282</v>
      </c>
      <c r="C283" t="s">
        <v>22</v>
      </c>
      <c r="D283" t="s">
        <v>542</v>
      </c>
      <c r="E283" t="str">
        <f>VLOOKUP(D283,'team abbr lookup'!A:B,2,FALSE)</f>
        <v>Washington Football Team</v>
      </c>
      <c r="F283">
        <v>8</v>
      </c>
      <c r="G283" t="s">
        <v>749</v>
      </c>
      <c r="I283">
        <v>278</v>
      </c>
      <c r="J283">
        <f t="shared" si="9"/>
        <v>278</v>
      </c>
    </row>
    <row r="284" spans="1:10" x14ac:dyDescent="0.25">
      <c r="A284" t="str">
        <f t="shared" si="8"/>
        <v>TBTampa Bay Buccaneers</v>
      </c>
      <c r="B284">
        <v>283</v>
      </c>
      <c r="C284" t="s">
        <v>186</v>
      </c>
      <c r="D284" t="s">
        <v>487</v>
      </c>
      <c r="E284" t="str">
        <f>VLOOKUP(D284,'team abbr lookup'!A:B,2,FALSE)</f>
        <v>Tampa Bay Buccaneers</v>
      </c>
      <c r="F284">
        <v>13</v>
      </c>
      <c r="G284" t="s">
        <v>758</v>
      </c>
      <c r="I284">
        <v>279</v>
      </c>
      <c r="J284">
        <f t="shared" si="9"/>
        <v>279</v>
      </c>
    </row>
    <row r="285" spans="1:10" x14ac:dyDescent="0.25">
      <c r="A285" t="str">
        <f t="shared" si="8"/>
        <v>ATLIto Smith</v>
      </c>
      <c r="B285">
        <v>284</v>
      </c>
      <c r="C285" t="s">
        <v>198</v>
      </c>
      <c r="D285" t="s">
        <v>477</v>
      </c>
      <c r="E285" t="str">
        <f>VLOOKUP(D285,'team abbr lookup'!A:B,2,FALSE)</f>
        <v>Atlanta Falcons</v>
      </c>
      <c r="F285">
        <v>10</v>
      </c>
      <c r="G285" t="s">
        <v>799</v>
      </c>
      <c r="I285">
        <v>280</v>
      </c>
      <c r="J285">
        <f t="shared" si="9"/>
        <v>280</v>
      </c>
    </row>
    <row r="286" spans="1:10" x14ac:dyDescent="0.25">
      <c r="A286" t="str">
        <f t="shared" si="8"/>
        <v>CARJoey Slye</v>
      </c>
      <c r="B286">
        <v>285</v>
      </c>
      <c r="C286" t="s">
        <v>320</v>
      </c>
      <c r="D286" t="s">
        <v>463</v>
      </c>
      <c r="E286" t="str">
        <f>VLOOKUP(D286,'team abbr lookup'!A:B,2,FALSE)</f>
        <v>Carolina Panthers</v>
      </c>
      <c r="F286">
        <v>13</v>
      </c>
      <c r="G286" t="s">
        <v>759</v>
      </c>
      <c r="I286">
        <v>281</v>
      </c>
      <c r="J286">
        <f t="shared" si="9"/>
        <v>281</v>
      </c>
    </row>
    <row r="287" spans="1:10" x14ac:dyDescent="0.25">
      <c r="A287" t="str">
        <f t="shared" si="8"/>
        <v>WASDustin Hopkins</v>
      </c>
      <c r="B287">
        <v>286</v>
      </c>
      <c r="C287" t="s">
        <v>329</v>
      </c>
      <c r="D287" t="s">
        <v>542</v>
      </c>
      <c r="E287" t="str">
        <f>VLOOKUP(D287,'team abbr lookup'!A:B,2,FALSE)</f>
        <v>Washington Football Team</v>
      </c>
      <c r="F287">
        <v>8</v>
      </c>
      <c r="G287" t="s">
        <v>761</v>
      </c>
      <c r="I287">
        <v>282</v>
      </c>
      <c r="J287">
        <f t="shared" si="9"/>
        <v>282</v>
      </c>
    </row>
    <row r="288" spans="1:10" x14ac:dyDescent="0.25">
      <c r="A288" t="str">
        <f t="shared" si="8"/>
        <v>LARGerald Everett</v>
      </c>
      <c r="B288">
        <v>287</v>
      </c>
      <c r="C288" t="s">
        <v>185</v>
      </c>
      <c r="D288" t="s">
        <v>510</v>
      </c>
      <c r="E288" t="str">
        <f>VLOOKUP(D288,'team abbr lookup'!A:B,2,FALSE)</f>
        <v>Los Angeles Rams</v>
      </c>
      <c r="F288">
        <v>9</v>
      </c>
      <c r="G288" t="s">
        <v>766</v>
      </c>
      <c r="I288">
        <v>283</v>
      </c>
      <c r="J288">
        <f t="shared" si="9"/>
        <v>283</v>
      </c>
    </row>
    <row r="289" spans="1:10" x14ac:dyDescent="0.25">
      <c r="A289" t="str">
        <f t="shared" si="8"/>
        <v>ATLYounghoe Koo</v>
      </c>
      <c r="B289">
        <v>288</v>
      </c>
      <c r="C289" t="s">
        <v>313</v>
      </c>
      <c r="D289" t="s">
        <v>477</v>
      </c>
      <c r="E289" t="str">
        <f>VLOOKUP(D289,'team abbr lookup'!A:B,2,FALSE)</f>
        <v>Atlanta Falcons</v>
      </c>
      <c r="F289">
        <v>10</v>
      </c>
      <c r="G289" t="s">
        <v>763</v>
      </c>
      <c r="I289">
        <v>284</v>
      </c>
      <c r="J289">
        <f t="shared" si="9"/>
        <v>284</v>
      </c>
    </row>
    <row r="290" spans="1:10" x14ac:dyDescent="0.25">
      <c r="A290" t="str">
        <f t="shared" si="8"/>
        <v>KCDeAndre Washington</v>
      </c>
      <c r="B290">
        <v>289</v>
      </c>
      <c r="C290" t="s">
        <v>413</v>
      </c>
      <c r="D290" t="s">
        <v>472</v>
      </c>
      <c r="E290" t="str">
        <f>VLOOKUP(D290,'team abbr lookup'!A:B,2,FALSE)</f>
        <v>Kansas City Chiefs</v>
      </c>
      <c r="F290">
        <v>10</v>
      </c>
      <c r="G290" t="s">
        <v>807</v>
      </c>
      <c r="I290">
        <v>285</v>
      </c>
      <c r="J290">
        <f t="shared" si="9"/>
        <v>285</v>
      </c>
    </row>
    <row r="291" spans="1:10" x14ac:dyDescent="0.25">
      <c r="A291" t="str">
        <f t="shared" si="8"/>
        <v>JACChris Conley</v>
      </c>
      <c r="B291">
        <v>290</v>
      </c>
      <c r="C291" t="s">
        <v>72</v>
      </c>
      <c r="D291" t="s">
        <v>495</v>
      </c>
      <c r="E291" t="str">
        <f>VLOOKUP(D291,'team abbr lookup'!A:B,2,FALSE)</f>
        <v>Jacksonville Jaguars</v>
      </c>
      <c r="F291">
        <v>7</v>
      </c>
      <c r="G291" t="s">
        <v>811</v>
      </c>
      <c r="I291">
        <v>286</v>
      </c>
      <c r="J291">
        <f t="shared" si="9"/>
        <v>286</v>
      </c>
    </row>
    <row r="292" spans="1:10" x14ac:dyDescent="0.25">
      <c r="A292" t="str">
        <f t="shared" si="8"/>
        <v>DENKJ Hamler</v>
      </c>
      <c r="B292">
        <v>291</v>
      </c>
      <c r="C292" t="s">
        <v>406</v>
      </c>
      <c r="D292" t="s">
        <v>516</v>
      </c>
      <c r="E292" t="str">
        <f>VLOOKUP(D292,'team abbr lookup'!A:B,2,FALSE)</f>
        <v>Denver Broncos</v>
      </c>
      <c r="F292">
        <v>8</v>
      </c>
      <c r="G292" t="s">
        <v>828</v>
      </c>
      <c r="I292">
        <v>287</v>
      </c>
      <c r="J292">
        <f t="shared" si="9"/>
        <v>287</v>
      </c>
    </row>
    <row r="293" spans="1:10" x14ac:dyDescent="0.25">
      <c r="A293" t="str">
        <f t="shared" si="8"/>
        <v>SEAJason Myers</v>
      </c>
      <c r="B293">
        <v>292</v>
      </c>
      <c r="C293" t="s">
        <v>330</v>
      </c>
      <c r="D293" t="s">
        <v>505</v>
      </c>
      <c r="E293" t="str">
        <f>VLOOKUP(D293,'team abbr lookup'!A:B,2,FALSE)</f>
        <v>Seattle Seahawks</v>
      </c>
      <c r="F293">
        <v>6</v>
      </c>
      <c r="G293" t="s">
        <v>776</v>
      </c>
      <c r="I293">
        <v>288</v>
      </c>
      <c r="J293">
        <f t="shared" si="9"/>
        <v>288</v>
      </c>
    </row>
    <row r="294" spans="1:10" x14ac:dyDescent="0.25">
      <c r="A294" t="str">
        <f t="shared" si="8"/>
        <v>LVDaniel Carlson</v>
      </c>
      <c r="B294">
        <v>293</v>
      </c>
      <c r="C294" t="s">
        <v>337</v>
      </c>
      <c r="D294" t="s">
        <v>484</v>
      </c>
      <c r="E294" t="str">
        <f>VLOOKUP(D294,'team abbr lookup'!A:B,2,FALSE)</f>
        <v>Las Vegas Raiders</v>
      </c>
      <c r="F294">
        <v>6</v>
      </c>
      <c r="G294" t="s">
        <v>777</v>
      </c>
      <c r="I294">
        <v>290</v>
      </c>
      <c r="J294">
        <f t="shared" si="9"/>
        <v>290</v>
      </c>
    </row>
    <row r="295" spans="1:10" x14ac:dyDescent="0.25">
      <c r="A295" t="str">
        <f t="shared" si="8"/>
        <v>PITChris Boswell</v>
      </c>
      <c r="B295">
        <v>294</v>
      </c>
      <c r="C295" t="s">
        <v>316</v>
      </c>
      <c r="D295" t="s">
        <v>502</v>
      </c>
      <c r="E295" t="str">
        <f>VLOOKUP(D295,'team abbr lookup'!A:B,2,FALSE)</f>
        <v>Pittsburgh Steelers</v>
      </c>
      <c r="F295">
        <v>8</v>
      </c>
      <c r="G295" t="s">
        <v>788</v>
      </c>
      <c r="I295">
        <v>292</v>
      </c>
      <c r="J295">
        <f t="shared" si="9"/>
        <v>292</v>
      </c>
    </row>
    <row r="296" spans="1:10" x14ac:dyDescent="0.25">
      <c r="A296" t="str">
        <f t="shared" si="8"/>
        <v>PITVance McDonald</v>
      </c>
      <c r="B296">
        <v>295</v>
      </c>
      <c r="C296" t="s">
        <v>298</v>
      </c>
      <c r="D296" t="s">
        <v>502</v>
      </c>
      <c r="E296" t="str">
        <f>VLOOKUP(D296,'team abbr lookup'!A:B,2,FALSE)</f>
        <v>Pittsburgh Steelers</v>
      </c>
      <c r="F296">
        <v>8</v>
      </c>
      <c r="G296" t="s">
        <v>775</v>
      </c>
      <c r="I296">
        <v>293</v>
      </c>
      <c r="J296">
        <f t="shared" si="9"/>
        <v>293</v>
      </c>
    </row>
    <row r="297" spans="1:10" x14ac:dyDescent="0.25">
      <c r="A297" t="str">
        <f t="shared" si="8"/>
        <v>NERex Burkhead</v>
      </c>
      <c r="B297">
        <v>296</v>
      </c>
      <c r="C297" t="s">
        <v>254</v>
      </c>
      <c r="D297" t="s">
        <v>553</v>
      </c>
      <c r="E297" t="str">
        <f>VLOOKUP(D297,'team abbr lookup'!A:B,2,FALSE)</f>
        <v>New England Patriots</v>
      </c>
      <c r="F297">
        <v>6</v>
      </c>
      <c r="G297" t="s">
        <v>810</v>
      </c>
      <c r="I297">
        <v>294</v>
      </c>
      <c r="J297">
        <f t="shared" si="9"/>
        <v>294</v>
      </c>
    </row>
    <row r="298" spans="1:10" x14ac:dyDescent="0.25">
      <c r="A298" t="str">
        <f t="shared" si="8"/>
        <v>CHICole Kmet</v>
      </c>
      <c r="B298">
        <v>297</v>
      </c>
      <c r="C298" t="s">
        <v>89</v>
      </c>
      <c r="D298" t="s">
        <v>499</v>
      </c>
      <c r="E298" t="str">
        <f>VLOOKUP(D298,'team abbr lookup'!A:B,2,FALSE)</f>
        <v>Chicago Bears</v>
      </c>
      <c r="F298">
        <v>11</v>
      </c>
      <c r="G298" t="s">
        <v>790</v>
      </c>
      <c r="I298">
        <v>295</v>
      </c>
      <c r="J298">
        <f t="shared" si="9"/>
        <v>295</v>
      </c>
    </row>
    <row r="299" spans="1:10" x14ac:dyDescent="0.25">
      <c r="A299" t="str">
        <f t="shared" si="8"/>
        <v>NEJarrett Stidham</v>
      </c>
      <c r="B299">
        <v>298</v>
      </c>
      <c r="C299" t="s">
        <v>914</v>
      </c>
      <c r="D299" t="s">
        <v>553</v>
      </c>
      <c r="E299" t="str">
        <f>VLOOKUP(D299,'team abbr lookup'!A:B,2,FALSE)</f>
        <v>New England Patriots</v>
      </c>
      <c r="F299">
        <v>6</v>
      </c>
      <c r="G299" t="s">
        <v>750</v>
      </c>
      <c r="I299">
        <v>296</v>
      </c>
      <c r="J299">
        <f t="shared" si="9"/>
        <v>296</v>
      </c>
    </row>
    <row r="300" spans="1:10" x14ac:dyDescent="0.25">
      <c r="A300" t="str">
        <f t="shared" si="8"/>
        <v>ARIEno Benjamin</v>
      </c>
      <c r="B300">
        <v>299</v>
      </c>
      <c r="C300" t="s">
        <v>912</v>
      </c>
      <c r="D300" t="s">
        <v>471</v>
      </c>
      <c r="E300" t="str">
        <f>VLOOKUP(D300,'team abbr lookup'!A:B,2,FALSE)</f>
        <v>Arizona Cardinals</v>
      </c>
      <c r="F300">
        <v>8</v>
      </c>
      <c r="G300" t="s">
        <v>813</v>
      </c>
      <c r="I300">
        <v>297</v>
      </c>
      <c r="J300">
        <f t="shared" si="9"/>
        <v>297</v>
      </c>
    </row>
    <row r="301" spans="1:10" x14ac:dyDescent="0.25">
      <c r="A301" t="str">
        <f t="shared" si="8"/>
        <v>BALMiles Boykin</v>
      </c>
      <c r="B301">
        <v>300</v>
      </c>
      <c r="C301" t="s">
        <v>148</v>
      </c>
      <c r="D301" t="s">
        <v>488</v>
      </c>
      <c r="E301" t="str">
        <f>VLOOKUP(D301,'team abbr lookup'!A:B,2,FALSE)</f>
        <v>Baltimore Ravens</v>
      </c>
      <c r="F301">
        <v>8</v>
      </c>
      <c r="G301" t="s">
        <v>835</v>
      </c>
      <c r="I301">
        <v>298</v>
      </c>
      <c r="J301">
        <f t="shared" si="9"/>
        <v>298</v>
      </c>
    </row>
    <row r="302" spans="1:10" x14ac:dyDescent="0.25">
      <c r="A302" t="str">
        <f t="shared" si="8"/>
        <v>CINRandy Bullock</v>
      </c>
      <c r="B302">
        <v>301</v>
      </c>
      <c r="C302" t="s">
        <v>319</v>
      </c>
      <c r="D302" t="s">
        <v>478</v>
      </c>
      <c r="E302" t="str">
        <f>VLOOKUP(D302,'team abbr lookup'!A:B,2,FALSE)</f>
        <v>Cincinnati Bengals</v>
      </c>
      <c r="F302">
        <v>9</v>
      </c>
      <c r="G302" t="s">
        <v>793</v>
      </c>
      <c r="I302">
        <v>299</v>
      </c>
      <c r="J302">
        <f t="shared" si="9"/>
        <v>299</v>
      </c>
    </row>
    <row r="303" spans="1:10" x14ac:dyDescent="0.25">
      <c r="A303" t="str">
        <f t="shared" si="8"/>
        <v>K28Stephen Hauschka</v>
      </c>
      <c r="B303">
        <v>302</v>
      </c>
      <c r="C303" t="s">
        <v>332</v>
      </c>
      <c r="D303" t="s">
        <v>803</v>
      </c>
      <c r="E303" t="e">
        <f>VLOOKUP(D303,'team abbr lookup'!A:B,2,FALSE)</f>
        <v>#N/A</v>
      </c>
      <c r="G303">
        <v>300</v>
      </c>
      <c r="H303">
        <v>300</v>
      </c>
      <c r="J303">
        <f t="shared" si="9"/>
        <v>300</v>
      </c>
    </row>
    <row r="304" spans="1:10" x14ac:dyDescent="0.25">
      <c r="A304" t="str">
        <f t="shared" si="8"/>
        <v>KCDarwin Thompson</v>
      </c>
      <c r="B304">
        <v>303</v>
      </c>
      <c r="C304" t="s">
        <v>767</v>
      </c>
      <c r="D304" t="s">
        <v>472</v>
      </c>
      <c r="E304" t="str">
        <f>VLOOKUP(D304,'team abbr lookup'!A:B,2,FALSE)</f>
        <v>Kansas City Chiefs</v>
      </c>
      <c r="F304">
        <v>10</v>
      </c>
      <c r="G304" t="s">
        <v>815</v>
      </c>
      <c r="I304">
        <v>301</v>
      </c>
      <c r="J304">
        <f t="shared" si="9"/>
        <v>301</v>
      </c>
    </row>
    <row r="305" spans="1:10" x14ac:dyDescent="0.25">
      <c r="A305" t="str">
        <f t="shared" si="8"/>
        <v>CINAuden Tate</v>
      </c>
      <c r="B305">
        <v>304</v>
      </c>
      <c r="C305" t="s">
        <v>845</v>
      </c>
      <c r="D305" t="s">
        <v>478</v>
      </c>
      <c r="E305" t="str">
        <f>VLOOKUP(D305,'team abbr lookup'!A:B,2,FALSE)</f>
        <v>Cincinnati Bengals</v>
      </c>
      <c r="F305">
        <v>9</v>
      </c>
      <c r="G305" t="s">
        <v>846</v>
      </c>
      <c r="I305">
        <v>302</v>
      </c>
      <c r="J305">
        <f t="shared" si="9"/>
        <v>302</v>
      </c>
    </row>
    <row r="306" spans="1:10" x14ac:dyDescent="0.25">
      <c r="A306" t="str">
        <f t="shared" si="8"/>
        <v>LACJustin Herbert</v>
      </c>
      <c r="B306">
        <v>305</v>
      </c>
      <c r="C306" t="s">
        <v>97</v>
      </c>
      <c r="D306" t="s">
        <v>481</v>
      </c>
      <c r="E306" t="str">
        <f>VLOOKUP(D306,'team abbr lookup'!A:B,2,FALSE)</f>
        <v>Los Angeles Chargers</v>
      </c>
      <c r="F306">
        <v>10</v>
      </c>
      <c r="G306" t="s">
        <v>772</v>
      </c>
      <c r="I306">
        <v>303</v>
      </c>
      <c r="J306">
        <f t="shared" si="9"/>
        <v>303</v>
      </c>
    </row>
    <row r="307" spans="1:10" x14ac:dyDescent="0.25">
      <c r="A307" t="str">
        <f t="shared" si="8"/>
        <v>INDZach Pascal</v>
      </c>
      <c r="B307">
        <v>306</v>
      </c>
      <c r="C307" t="s">
        <v>167</v>
      </c>
      <c r="D307" t="s">
        <v>523</v>
      </c>
      <c r="E307" t="str">
        <f>VLOOKUP(D307,'team abbr lookup'!A:B,2,FALSE)</f>
        <v>Indianapolis Colts</v>
      </c>
      <c r="F307">
        <v>7</v>
      </c>
      <c r="G307" t="s">
        <v>852</v>
      </c>
      <c r="I307">
        <v>304</v>
      </c>
      <c r="J307">
        <f t="shared" si="9"/>
        <v>304</v>
      </c>
    </row>
    <row r="308" spans="1:10" x14ac:dyDescent="0.25">
      <c r="A308" t="str">
        <f t="shared" si="8"/>
        <v>WASPeyton Barber</v>
      </c>
      <c r="B308">
        <v>307</v>
      </c>
      <c r="C308" t="s">
        <v>770</v>
      </c>
      <c r="D308" t="s">
        <v>542</v>
      </c>
      <c r="E308" t="str">
        <f>VLOOKUP(D308,'team abbr lookup'!A:B,2,FALSE)</f>
        <v>Washington Football Team</v>
      </c>
      <c r="F308">
        <v>8</v>
      </c>
      <c r="G308" t="s">
        <v>820</v>
      </c>
      <c r="I308">
        <v>305</v>
      </c>
      <c r="J308">
        <f t="shared" si="9"/>
        <v>305</v>
      </c>
    </row>
    <row r="309" spans="1:10" x14ac:dyDescent="0.25">
      <c r="A309" t="str">
        <f t="shared" si="8"/>
        <v>HOUHouston Texans</v>
      </c>
      <c r="B309">
        <v>308</v>
      </c>
      <c r="C309" t="s">
        <v>34</v>
      </c>
      <c r="D309" t="s">
        <v>513</v>
      </c>
      <c r="E309" t="str">
        <f>VLOOKUP(D309,'team abbr lookup'!A:B,2,FALSE)</f>
        <v>Houston Texans</v>
      </c>
      <c r="F309">
        <v>8</v>
      </c>
      <c r="G309" t="s">
        <v>762</v>
      </c>
      <c r="I309">
        <v>306</v>
      </c>
      <c r="J309">
        <f t="shared" si="9"/>
        <v>306</v>
      </c>
    </row>
    <row r="310" spans="1:10" x14ac:dyDescent="0.25">
      <c r="A310" t="str">
        <f t="shared" si="8"/>
        <v>TENStephen Gostkowski</v>
      </c>
      <c r="B310">
        <v>309</v>
      </c>
      <c r="C310" t="s">
        <v>760</v>
      </c>
      <c r="D310" t="s">
        <v>468</v>
      </c>
      <c r="E310" t="str">
        <f>VLOOKUP(D310,'team abbr lookup'!A:B,2,FALSE)</f>
        <v>Tennessee Titans</v>
      </c>
      <c r="F310">
        <v>7</v>
      </c>
      <c r="G310" t="s">
        <v>824</v>
      </c>
      <c r="I310">
        <v>308</v>
      </c>
      <c r="J310">
        <f t="shared" si="9"/>
        <v>308</v>
      </c>
    </row>
    <row r="311" spans="1:10" x14ac:dyDescent="0.25">
      <c r="A311" t="str">
        <f t="shared" si="8"/>
        <v>LVNelson Agholor</v>
      </c>
      <c r="B311">
        <v>310</v>
      </c>
      <c r="C311" t="s">
        <v>927</v>
      </c>
      <c r="D311" t="s">
        <v>484</v>
      </c>
      <c r="E311" t="str">
        <f>VLOOKUP(D311,'team abbr lookup'!A:B,2,FALSE)</f>
        <v>Las Vegas Raiders</v>
      </c>
      <c r="F311">
        <v>6</v>
      </c>
      <c r="G311" t="s">
        <v>856</v>
      </c>
      <c r="I311">
        <v>309</v>
      </c>
      <c r="J311">
        <f t="shared" si="9"/>
        <v>309</v>
      </c>
    </row>
    <row r="312" spans="1:10" x14ac:dyDescent="0.25">
      <c r="A312" t="str">
        <f t="shared" si="8"/>
        <v>CHINick Foles</v>
      </c>
      <c r="B312">
        <v>311</v>
      </c>
      <c r="C312" t="s">
        <v>87</v>
      </c>
      <c r="D312" t="s">
        <v>499</v>
      </c>
      <c r="E312" t="str">
        <f>VLOOKUP(D312,'team abbr lookup'!A:B,2,FALSE)</f>
        <v>Chicago Bears</v>
      </c>
      <c r="F312">
        <v>11</v>
      </c>
      <c r="G312" t="s">
        <v>784</v>
      </c>
      <c r="I312">
        <v>310</v>
      </c>
      <c r="J312">
        <f t="shared" si="9"/>
        <v>310</v>
      </c>
    </row>
    <row r="313" spans="1:10" x14ac:dyDescent="0.25">
      <c r="A313" t="str">
        <f t="shared" si="8"/>
        <v>JACJosh Lambo</v>
      </c>
      <c r="B313">
        <v>312</v>
      </c>
      <c r="C313" t="s">
        <v>315</v>
      </c>
      <c r="D313" t="s">
        <v>495</v>
      </c>
      <c r="E313" t="str">
        <f>VLOOKUP(D313,'team abbr lookup'!A:B,2,FALSE)</f>
        <v>Jacksonville Jaguars</v>
      </c>
      <c r="F313">
        <v>7</v>
      </c>
      <c r="G313" t="s">
        <v>825</v>
      </c>
      <c r="I313">
        <v>313</v>
      </c>
      <c r="J313">
        <f t="shared" si="9"/>
        <v>313</v>
      </c>
    </row>
    <row r="314" spans="1:10" x14ac:dyDescent="0.25">
      <c r="A314" t="str">
        <f t="shared" si="8"/>
        <v>WASSteven Sims</v>
      </c>
      <c r="B314">
        <v>313</v>
      </c>
      <c r="C314" t="s">
        <v>410</v>
      </c>
      <c r="D314" t="s">
        <v>542</v>
      </c>
      <c r="E314" t="str">
        <f>VLOOKUP(D314,'team abbr lookup'!A:B,2,FALSE)</f>
        <v>Washington Football Team</v>
      </c>
      <c r="F314">
        <v>8</v>
      </c>
      <c r="G314" t="s">
        <v>858</v>
      </c>
      <c r="I314">
        <v>314</v>
      </c>
      <c r="J314">
        <f t="shared" si="9"/>
        <v>314</v>
      </c>
    </row>
    <row r="315" spans="1:10" x14ac:dyDescent="0.25">
      <c r="A315" t="str">
        <f t="shared" si="8"/>
        <v>SEAPhillip Dorsett</v>
      </c>
      <c r="B315">
        <v>314</v>
      </c>
      <c r="C315" t="s">
        <v>260</v>
      </c>
      <c r="D315" t="s">
        <v>505</v>
      </c>
      <c r="E315" t="str">
        <f>VLOOKUP(D315,'team abbr lookup'!A:B,2,FALSE)</f>
        <v>Seattle Seahawks</v>
      </c>
      <c r="F315">
        <v>6</v>
      </c>
      <c r="G315" t="s">
        <v>866</v>
      </c>
      <c r="I315">
        <v>316</v>
      </c>
      <c r="J315">
        <f t="shared" si="9"/>
        <v>316</v>
      </c>
    </row>
    <row r="316" spans="1:10" x14ac:dyDescent="0.25">
      <c r="A316" t="str">
        <f t="shared" si="8"/>
        <v>TENAdam Humphries</v>
      </c>
      <c r="B316">
        <v>315</v>
      </c>
      <c r="C316" t="s">
        <v>240</v>
      </c>
      <c r="D316" t="s">
        <v>468</v>
      </c>
      <c r="E316" t="str">
        <f>VLOOKUP(D316,'team abbr lookup'!A:B,2,FALSE)</f>
        <v>Tennessee Titans</v>
      </c>
      <c r="F316">
        <v>7</v>
      </c>
      <c r="G316" t="s">
        <v>870</v>
      </c>
      <c r="I316">
        <v>317</v>
      </c>
      <c r="J316">
        <f t="shared" si="9"/>
        <v>317</v>
      </c>
    </row>
    <row r="317" spans="1:10" x14ac:dyDescent="0.25">
      <c r="A317" t="str">
        <f t="shared" si="8"/>
        <v>TBCameron Brate</v>
      </c>
      <c r="B317">
        <v>316</v>
      </c>
      <c r="C317" t="s">
        <v>956</v>
      </c>
      <c r="D317" t="s">
        <v>487</v>
      </c>
      <c r="E317" t="str">
        <f>VLOOKUP(D317,'team abbr lookup'!A:B,2,FALSE)</f>
        <v>Tampa Bay Buccaneers</v>
      </c>
      <c r="F317">
        <v>13</v>
      </c>
      <c r="G317" t="s">
        <v>804</v>
      </c>
      <c r="I317">
        <v>318</v>
      </c>
      <c r="J317">
        <f t="shared" si="9"/>
        <v>318</v>
      </c>
    </row>
    <row r="318" spans="1:10" x14ac:dyDescent="0.25">
      <c r="A318" t="str">
        <f t="shared" si="8"/>
        <v>GBMarquez Valdes-Scantling</v>
      </c>
      <c r="B318">
        <v>317</v>
      </c>
      <c r="C318" t="s">
        <v>204</v>
      </c>
      <c r="D318" t="s">
        <v>470</v>
      </c>
      <c r="E318" t="str">
        <f>VLOOKUP(D318,'team abbr lookup'!A:B,2,FALSE)</f>
        <v>Green Bay Packers</v>
      </c>
      <c r="F318">
        <v>5</v>
      </c>
      <c r="G318" t="s">
        <v>873</v>
      </c>
      <c r="I318">
        <v>320</v>
      </c>
      <c r="J318">
        <f t="shared" si="9"/>
        <v>320</v>
      </c>
    </row>
    <row r="319" spans="1:10" x14ac:dyDescent="0.25">
      <c r="A319" t="str">
        <f t="shared" si="8"/>
        <v>ATLRussell Gage</v>
      </c>
      <c r="B319">
        <v>318</v>
      </c>
      <c r="C319" t="s">
        <v>196</v>
      </c>
      <c r="D319" t="s">
        <v>477</v>
      </c>
      <c r="E319" t="str">
        <f>VLOOKUP(D319,'team abbr lookup'!A:B,2,FALSE)</f>
        <v>Atlanta Falcons</v>
      </c>
      <c r="F319">
        <v>10</v>
      </c>
      <c r="G319" t="s">
        <v>880</v>
      </c>
      <c r="I319">
        <v>321</v>
      </c>
      <c r="J319">
        <f t="shared" si="9"/>
        <v>321</v>
      </c>
    </row>
    <row r="320" spans="1:10" x14ac:dyDescent="0.25">
      <c r="A320" t="str">
        <f t="shared" si="8"/>
        <v>SEAJacob Hollister</v>
      </c>
      <c r="B320">
        <v>319</v>
      </c>
      <c r="C320" t="s">
        <v>905</v>
      </c>
      <c r="D320" t="s">
        <v>505</v>
      </c>
      <c r="E320" t="str">
        <f>VLOOKUP(D320,'team abbr lookup'!A:B,2,FALSE)</f>
        <v>Seattle Seahawks</v>
      </c>
      <c r="F320">
        <v>6</v>
      </c>
      <c r="G320" t="s">
        <v>818</v>
      </c>
      <c r="I320">
        <v>322</v>
      </c>
      <c r="J320">
        <f t="shared" si="9"/>
        <v>322</v>
      </c>
    </row>
    <row r="321" spans="1:10" x14ac:dyDescent="0.25">
      <c r="A321" t="str">
        <f t="shared" si="8"/>
        <v>WASBryce Love</v>
      </c>
      <c r="B321">
        <v>320</v>
      </c>
      <c r="C321" t="s">
        <v>21</v>
      </c>
      <c r="D321" t="s">
        <v>542</v>
      </c>
      <c r="E321" t="str">
        <f>VLOOKUP(D321,'team abbr lookup'!A:B,2,FALSE)</f>
        <v>Washington Football Team</v>
      </c>
      <c r="F321">
        <v>8</v>
      </c>
      <c r="G321" t="s">
        <v>834</v>
      </c>
      <c r="I321">
        <v>323</v>
      </c>
      <c r="J321">
        <f t="shared" si="9"/>
        <v>323</v>
      </c>
    </row>
    <row r="322" spans="1:10" x14ac:dyDescent="0.25">
      <c r="A322" t="str">
        <f t="shared" si="8"/>
        <v>CHIMitch Trubisky</v>
      </c>
      <c r="B322">
        <v>321</v>
      </c>
      <c r="C322" t="s">
        <v>737</v>
      </c>
      <c r="D322" t="s">
        <v>499</v>
      </c>
      <c r="E322" t="str">
        <f>VLOOKUP(D322,'team abbr lookup'!A:B,2,FALSE)</f>
        <v>Chicago Bears</v>
      </c>
      <c r="F322">
        <v>11</v>
      </c>
      <c r="G322" t="s">
        <v>786</v>
      </c>
      <c r="I322">
        <v>324</v>
      </c>
      <c r="J322">
        <f t="shared" si="9"/>
        <v>324</v>
      </c>
    </row>
    <row r="323" spans="1:10" x14ac:dyDescent="0.25">
      <c r="A323" t="str">
        <f t="shared" ref="A323:A385" si="10">_xlfn.CONCAT(D323,C323)</f>
        <v>MIAPatrick Laird</v>
      </c>
      <c r="B323">
        <v>322</v>
      </c>
      <c r="C323" t="s">
        <v>958</v>
      </c>
      <c r="D323" t="s">
        <v>534</v>
      </c>
      <c r="E323" t="str">
        <f>VLOOKUP(D323,'team abbr lookup'!A:B,2,FALSE)</f>
        <v>Miami Dolphins</v>
      </c>
      <c r="F323">
        <v>11</v>
      </c>
      <c r="G323" t="s">
        <v>839</v>
      </c>
      <c r="I323">
        <v>325</v>
      </c>
      <c r="J323">
        <f t="shared" ref="J323:J385" si="11">AVERAGE(H323,I323)</f>
        <v>325</v>
      </c>
    </row>
    <row r="324" spans="1:10" x14ac:dyDescent="0.25">
      <c r="A324" t="str">
        <f t="shared" si="10"/>
        <v>LARSam Sloman</v>
      </c>
      <c r="B324">
        <v>323</v>
      </c>
      <c r="C324" t="s">
        <v>326</v>
      </c>
      <c r="D324" t="s">
        <v>510</v>
      </c>
      <c r="E324" t="str">
        <f>VLOOKUP(D324,'team abbr lookup'!A:B,2,FALSE)</f>
        <v>Los Angeles Rams</v>
      </c>
      <c r="F324">
        <v>9</v>
      </c>
      <c r="G324" t="s">
        <v>829</v>
      </c>
      <c r="I324">
        <v>326</v>
      </c>
      <c r="J324">
        <f t="shared" si="11"/>
        <v>326</v>
      </c>
    </row>
    <row r="325" spans="1:10" x14ac:dyDescent="0.25">
      <c r="A325" t="str">
        <f t="shared" si="10"/>
        <v>WASLogan Thomas</v>
      </c>
      <c r="B325">
        <v>324</v>
      </c>
      <c r="C325" t="s">
        <v>1012</v>
      </c>
      <c r="D325" t="s">
        <v>542</v>
      </c>
      <c r="E325" t="str">
        <f>VLOOKUP(D325,'team abbr lookup'!A:B,2,FALSE)</f>
        <v>Washington Football Team</v>
      </c>
      <c r="F325">
        <v>8</v>
      </c>
      <c r="G325" t="s">
        <v>841</v>
      </c>
      <c r="I325">
        <v>327</v>
      </c>
      <c r="J325">
        <f t="shared" si="11"/>
        <v>327</v>
      </c>
    </row>
    <row r="326" spans="1:10" x14ac:dyDescent="0.25">
      <c r="A326" t="str">
        <f t="shared" si="10"/>
        <v>KCDemarcus Robinson</v>
      </c>
      <c r="B326">
        <v>325</v>
      </c>
      <c r="C326" t="s">
        <v>974</v>
      </c>
      <c r="D326" t="s">
        <v>472</v>
      </c>
      <c r="E326" t="str">
        <f>VLOOKUP(D326,'team abbr lookup'!A:B,2,FALSE)</f>
        <v>Kansas City Chiefs</v>
      </c>
      <c r="F326">
        <v>10</v>
      </c>
      <c r="G326" t="s">
        <v>893</v>
      </c>
      <c r="I326">
        <v>328</v>
      </c>
      <c r="J326">
        <f t="shared" si="11"/>
        <v>328</v>
      </c>
    </row>
    <row r="327" spans="1:10" x14ac:dyDescent="0.25">
      <c r="A327" t="str">
        <f t="shared" si="10"/>
        <v>NYJSam Ficken</v>
      </c>
      <c r="B327">
        <v>326</v>
      </c>
      <c r="C327" t="s">
        <v>331</v>
      </c>
      <c r="D327" t="s">
        <v>508</v>
      </c>
      <c r="E327" t="str">
        <f>VLOOKUP(D327,'team abbr lookup'!A:B,2,FALSE)</f>
        <v>New York Jets</v>
      </c>
      <c r="F327">
        <v>11</v>
      </c>
      <c r="G327" t="s">
        <v>830</v>
      </c>
      <c r="I327">
        <v>329</v>
      </c>
      <c r="J327">
        <f t="shared" si="11"/>
        <v>329</v>
      </c>
    </row>
    <row r="328" spans="1:10" x14ac:dyDescent="0.25">
      <c r="A328" t="str">
        <f t="shared" si="10"/>
        <v>JACJacksonville Jaguars</v>
      </c>
      <c r="B328">
        <v>327</v>
      </c>
      <c r="C328" t="s">
        <v>70</v>
      </c>
      <c r="D328" t="s">
        <v>495</v>
      </c>
      <c r="E328" t="str">
        <f>VLOOKUP(D328,'team abbr lookup'!A:B,2,FALSE)</f>
        <v>Jacksonville Jaguars</v>
      </c>
      <c r="F328">
        <v>7</v>
      </c>
      <c r="G328" t="s">
        <v>780</v>
      </c>
      <c r="I328">
        <v>330</v>
      </c>
      <c r="J328">
        <f t="shared" si="11"/>
        <v>330</v>
      </c>
    </row>
    <row r="329" spans="1:10" x14ac:dyDescent="0.25">
      <c r="A329" t="str">
        <f t="shared" si="10"/>
        <v>PHIJ.J. Arcega-Whiteside</v>
      </c>
      <c r="B329">
        <v>328</v>
      </c>
      <c r="C329" t="s">
        <v>980</v>
      </c>
      <c r="D329" t="s">
        <v>475</v>
      </c>
      <c r="E329" t="str">
        <f>VLOOKUP(D329,'team abbr lookup'!A:B,2,FALSE)</f>
        <v>Philadelphia Eagles</v>
      </c>
      <c r="F329">
        <v>9</v>
      </c>
      <c r="G329" t="s">
        <v>897</v>
      </c>
      <c r="I329">
        <v>331</v>
      </c>
      <c r="J329">
        <f t="shared" si="11"/>
        <v>331</v>
      </c>
    </row>
    <row r="330" spans="1:10" x14ac:dyDescent="0.25">
      <c r="A330" t="str">
        <f t="shared" si="10"/>
        <v>HOUDarren Fells</v>
      </c>
      <c r="B330">
        <v>329</v>
      </c>
      <c r="C330" t="s">
        <v>43</v>
      </c>
      <c r="D330" t="s">
        <v>513</v>
      </c>
      <c r="E330" t="str">
        <f>VLOOKUP(D330,'team abbr lookup'!A:B,2,FALSE)</f>
        <v>Houston Texans</v>
      </c>
      <c r="F330">
        <v>8</v>
      </c>
      <c r="G330" t="s">
        <v>853</v>
      </c>
      <c r="I330">
        <v>332</v>
      </c>
      <c r="J330">
        <f t="shared" si="11"/>
        <v>332</v>
      </c>
    </row>
    <row r="331" spans="1:10" x14ac:dyDescent="0.25">
      <c r="A331" t="str">
        <f t="shared" si="10"/>
        <v>TBDare Ogunbowale</v>
      </c>
      <c r="B331">
        <v>330</v>
      </c>
      <c r="C331" t="s">
        <v>984</v>
      </c>
      <c r="D331" t="s">
        <v>487</v>
      </c>
      <c r="E331" t="str">
        <f>VLOOKUP(D331,'team abbr lookup'!A:B,2,FALSE)</f>
        <v>Tampa Bay Buccaneers</v>
      </c>
      <c r="F331">
        <v>13</v>
      </c>
      <c r="G331" t="s">
        <v>861</v>
      </c>
      <c r="I331">
        <v>333</v>
      </c>
      <c r="J331">
        <f t="shared" si="11"/>
        <v>333</v>
      </c>
    </row>
    <row r="332" spans="1:10" x14ac:dyDescent="0.25">
      <c r="A332" t="str">
        <f t="shared" si="10"/>
        <v>MINMike Boone</v>
      </c>
      <c r="B332">
        <v>331</v>
      </c>
      <c r="C332" t="s">
        <v>988</v>
      </c>
      <c r="D332" t="s">
        <v>467</v>
      </c>
      <c r="E332" t="str">
        <f>VLOOKUP(D332,'team abbr lookup'!A:B,2,FALSE)</f>
        <v>Minnesota Vikings</v>
      </c>
      <c r="F332">
        <v>7</v>
      </c>
      <c r="G332" t="s">
        <v>872</v>
      </c>
      <c r="I332">
        <v>334</v>
      </c>
      <c r="J332">
        <f t="shared" si="11"/>
        <v>334</v>
      </c>
    </row>
    <row r="333" spans="1:10" x14ac:dyDescent="0.25">
      <c r="A333" t="str">
        <f t="shared" si="10"/>
        <v>SEADavid Moore</v>
      </c>
      <c r="B333">
        <v>332</v>
      </c>
      <c r="C333" t="s">
        <v>261</v>
      </c>
      <c r="D333" t="s">
        <v>505</v>
      </c>
      <c r="E333" t="str">
        <f>VLOOKUP(D333,'team abbr lookup'!A:B,2,FALSE)</f>
        <v>Seattle Seahawks</v>
      </c>
      <c r="F333">
        <v>6</v>
      </c>
      <c r="G333" t="s">
        <v>899</v>
      </c>
      <c r="I333">
        <v>335</v>
      </c>
      <c r="J333">
        <f t="shared" si="11"/>
        <v>335</v>
      </c>
    </row>
    <row r="334" spans="1:10" x14ac:dyDescent="0.25">
      <c r="A334" t="str">
        <f t="shared" si="10"/>
        <v>INDTrey Burton</v>
      </c>
      <c r="B334">
        <v>333</v>
      </c>
      <c r="C334" t="s">
        <v>174</v>
      </c>
      <c r="D334" t="s">
        <v>523</v>
      </c>
      <c r="E334" t="str">
        <f>VLOOKUP(D334,'team abbr lookup'!A:B,2,FALSE)</f>
        <v>Indianapolis Colts</v>
      </c>
      <c r="F334">
        <v>7</v>
      </c>
      <c r="G334" t="s">
        <v>855</v>
      </c>
      <c r="I334">
        <v>336</v>
      </c>
      <c r="J334">
        <f t="shared" si="11"/>
        <v>336</v>
      </c>
    </row>
    <row r="335" spans="1:10" x14ac:dyDescent="0.25">
      <c r="A335" t="str">
        <f t="shared" si="10"/>
        <v>LVMarcus Mariota</v>
      </c>
      <c r="B335">
        <v>334</v>
      </c>
      <c r="C335" t="s">
        <v>990</v>
      </c>
      <c r="D335" t="s">
        <v>484</v>
      </c>
      <c r="E335" t="str">
        <f>VLOOKUP(D335,'team abbr lookup'!A:B,2,FALSE)</f>
        <v>Las Vegas Raiders</v>
      </c>
      <c r="F335">
        <v>6</v>
      </c>
      <c r="G335" t="s">
        <v>795</v>
      </c>
      <c r="I335">
        <v>337</v>
      </c>
      <c r="J335">
        <f t="shared" si="11"/>
        <v>337</v>
      </c>
    </row>
    <row r="336" spans="1:10" x14ac:dyDescent="0.25">
      <c r="A336" t="str">
        <f t="shared" si="10"/>
        <v>MINTajae Sharpe</v>
      </c>
      <c r="B336">
        <v>335</v>
      </c>
      <c r="C336" t="s">
        <v>996</v>
      </c>
      <c r="D336" t="s">
        <v>467</v>
      </c>
      <c r="E336" t="str">
        <f>VLOOKUP(D336,'team abbr lookup'!A:B,2,FALSE)</f>
        <v>Minnesota Vikings</v>
      </c>
      <c r="F336">
        <v>7</v>
      </c>
      <c r="G336" t="s">
        <v>901</v>
      </c>
      <c r="I336">
        <v>338</v>
      </c>
      <c r="J336">
        <f t="shared" si="11"/>
        <v>338</v>
      </c>
    </row>
    <row r="337" spans="1:10" x14ac:dyDescent="0.25">
      <c r="A337" t="str">
        <f t="shared" si="10"/>
        <v>LARVan Jefferson</v>
      </c>
      <c r="B337">
        <v>336</v>
      </c>
      <c r="C337" t="s">
        <v>179</v>
      </c>
      <c r="D337" t="s">
        <v>510</v>
      </c>
      <c r="E337" t="str">
        <f>VLOOKUP(D337,'team abbr lookup'!A:B,2,FALSE)</f>
        <v>Los Angeles Rams</v>
      </c>
      <c r="F337">
        <v>9</v>
      </c>
      <c r="G337" t="s">
        <v>902</v>
      </c>
      <c r="I337">
        <v>339</v>
      </c>
      <c r="J337">
        <f t="shared" si="11"/>
        <v>339</v>
      </c>
    </row>
    <row r="338" spans="1:10" x14ac:dyDescent="0.25">
      <c r="A338" t="str">
        <f t="shared" si="10"/>
        <v>K33Aldrick Rosas</v>
      </c>
      <c r="B338">
        <v>337</v>
      </c>
      <c r="C338" t="s">
        <v>1000</v>
      </c>
      <c r="D338" t="s">
        <v>837</v>
      </c>
      <c r="E338" t="e">
        <f>VLOOKUP(D338,'team abbr lookup'!A:B,2,FALSE)</f>
        <v>#N/A</v>
      </c>
      <c r="G338">
        <v>340</v>
      </c>
      <c r="H338">
        <v>340</v>
      </c>
      <c r="J338">
        <f t="shared" si="11"/>
        <v>340</v>
      </c>
    </row>
    <row r="339" spans="1:10" x14ac:dyDescent="0.25">
      <c r="A339" t="str">
        <f t="shared" si="10"/>
        <v>PITMason Rudolph</v>
      </c>
      <c r="B339">
        <v>338</v>
      </c>
      <c r="C339" t="s">
        <v>296</v>
      </c>
      <c r="D339" t="s">
        <v>502</v>
      </c>
      <c r="E339" t="str">
        <f>VLOOKUP(D339,'team abbr lookup'!A:B,2,FALSE)</f>
        <v>Pittsburgh Steelers</v>
      </c>
      <c r="F339">
        <v>8</v>
      </c>
      <c r="G339" t="s">
        <v>802</v>
      </c>
      <c r="I339">
        <v>341</v>
      </c>
      <c r="J339">
        <f t="shared" si="11"/>
        <v>341</v>
      </c>
    </row>
    <row r="340" spans="1:10" x14ac:dyDescent="0.25">
      <c r="A340" t="str">
        <f t="shared" si="10"/>
        <v>NEJakobi Meyers</v>
      </c>
      <c r="B340">
        <v>339</v>
      </c>
      <c r="C340" t="s">
        <v>250</v>
      </c>
      <c r="D340" t="s">
        <v>553</v>
      </c>
      <c r="E340" t="str">
        <f>VLOOKUP(D340,'team abbr lookup'!A:B,2,FALSE)</f>
        <v>New England Patriots</v>
      </c>
      <c r="F340">
        <v>6</v>
      </c>
      <c r="G340" t="s">
        <v>918</v>
      </c>
      <c r="I340">
        <v>342</v>
      </c>
      <c r="J340">
        <f t="shared" si="11"/>
        <v>342</v>
      </c>
    </row>
    <row r="341" spans="1:10" x14ac:dyDescent="0.25">
      <c r="A341" t="str">
        <f t="shared" si="10"/>
        <v>NYGKaden Smith</v>
      </c>
      <c r="B341">
        <v>340</v>
      </c>
      <c r="C341" t="s">
        <v>1019</v>
      </c>
      <c r="D341" t="s">
        <v>464</v>
      </c>
      <c r="E341" t="str">
        <f>VLOOKUP(D341,'team abbr lookup'!A:B,2,FALSE)</f>
        <v>New York Giants</v>
      </c>
      <c r="F341">
        <v>11</v>
      </c>
      <c r="G341" t="s">
        <v>877</v>
      </c>
      <c r="I341">
        <v>343</v>
      </c>
      <c r="J341">
        <f t="shared" si="11"/>
        <v>343</v>
      </c>
    </row>
    <row r="342" spans="1:10" x14ac:dyDescent="0.25">
      <c r="A342" t="str">
        <f t="shared" si="10"/>
        <v>CARReggie Bonnafon</v>
      </c>
      <c r="B342">
        <v>341</v>
      </c>
      <c r="C342" t="s">
        <v>161</v>
      </c>
      <c r="D342" t="s">
        <v>463</v>
      </c>
      <c r="E342" t="str">
        <f>VLOOKUP(D342,'team abbr lookup'!A:B,2,FALSE)</f>
        <v>Carolina Panthers</v>
      </c>
      <c r="F342">
        <v>13</v>
      </c>
      <c r="G342" t="s">
        <v>875</v>
      </c>
      <c r="I342">
        <v>344</v>
      </c>
      <c r="J342">
        <f t="shared" si="11"/>
        <v>344</v>
      </c>
    </row>
    <row r="343" spans="1:10" x14ac:dyDescent="0.25">
      <c r="A343" t="str">
        <f t="shared" si="10"/>
        <v>SFKyle Juszczyk</v>
      </c>
      <c r="B343">
        <v>342</v>
      </c>
      <c r="C343" t="s">
        <v>59</v>
      </c>
      <c r="D343" t="s">
        <v>491</v>
      </c>
      <c r="E343" t="str">
        <f>VLOOKUP(D343,'team abbr lookup'!A:B,2,FALSE)</f>
        <v>San Francisco 49ers</v>
      </c>
      <c r="F343">
        <v>11</v>
      </c>
      <c r="G343" t="s">
        <v>887</v>
      </c>
      <c r="I343">
        <v>345</v>
      </c>
      <c r="J343">
        <f t="shared" si="11"/>
        <v>345</v>
      </c>
    </row>
    <row r="344" spans="1:10" x14ac:dyDescent="0.25">
      <c r="A344" t="str">
        <f t="shared" si="10"/>
        <v>KCDarrel Williams</v>
      </c>
      <c r="B344">
        <v>343</v>
      </c>
      <c r="C344" t="s">
        <v>809</v>
      </c>
      <c r="D344" t="s">
        <v>472</v>
      </c>
      <c r="E344" t="str">
        <f>VLOOKUP(D344,'team abbr lookup'!A:B,2,FALSE)</f>
        <v>Kansas City Chiefs</v>
      </c>
      <c r="F344">
        <v>10</v>
      </c>
      <c r="G344" t="s">
        <v>904</v>
      </c>
      <c r="I344">
        <v>346</v>
      </c>
      <c r="J344">
        <f t="shared" si="11"/>
        <v>346</v>
      </c>
    </row>
    <row r="345" spans="1:10" x14ac:dyDescent="0.25">
      <c r="A345" t="str">
        <f t="shared" si="10"/>
        <v>WASAntonio Gandy-Golden</v>
      </c>
      <c r="B345">
        <v>344</v>
      </c>
      <c r="C345" t="s">
        <v>18</v>
      </c>
      <c r="D345" t="s">
        <v>542</v>
      </c>
      <c r="E345" t="str">
        <f>VLOOKUP(D345,'team abbr lookup'!A:B,2,FALSE)</f>
        <v>Washington Football Team</v>
      </c>
      <c r="F345">
        <v>8</v>
      </c>
      <c r="G345" t="s">
        <v>920</v>
      </c>
      <c r="I345">
        <v>347</v>
      </c>
      <c r="J345">
        <f t="shared" si="11"/>
        <v>347</v>
      </c>
    </row>
    <row r="346" spans="1:10" x14ac:dyDescent="0.25">
      <c r="A346" t="str">
        <f t="shared" si="10"/>
        <v>NOJameis Winston</v>
      </c>
      <c r="B346">
        <v>345</v>
      </c>
      <c r="C346" t="s">
        <v>32</v>
      </c>
      <c r="D346" t="s">
        <v>466</v>
      </c>
      <c r="E346" t="str">
        <f>VLOOKUP(D346,'team abbr lookup'!A:B,2,FALSE)</f>
        <v>New Orleans Saints</v>
      </c>
      <c r="F346">
        <v>6</v>
      </c>
      <c r="G346" t="s">
        <v>808</v>
      </c>
      <c r="I346">
        <v>348</v>
      </c>
      <c r="J346">
        <f t="shared" si="11"/>
        <v>348</v>
      </c>
    </row>
    <row r="347" spans="1:10" x14ac:dyDescent="0.25">
      <c r="A347" t="str">
        <f t="shared" si="10"/>
        <v>MIAMiami Dolphins</v>
      </c>
      <c r="B347">
        <v>346</v>
      </c>
      <c r="C347" t="s">
        <v>44</v>
      </c>
      <c r="D347" t="s">
        <v>534</v>
      </c>
      <c r="E347" t="str">
        <f>VLOOKUP(D347,'team abbr lookup'!A:B,2,FALSE)</f>
        <v>Miami Dolphins</v>
      </c>
      <c r="F347">
        <v>11</v>
      </c>
      <c r="G347" t="s">
        <v>785</v>
      </c>
      <c r="I347">
        <v>349</v>
      </c>
      <c r="J347">
        <f t="shared" si="11"/>
        <v>349</v>
      </c>
    </row>
    <row r="348" spans="1:10" x14ac:dyDescent="0.25">
      <c r="A348" t="str">
        <f t="shared" si="10"/>
        <v>MIAKirk Merritt</v>
      </c>
      <c r="B348">
        <v>347</v>
      </c>
      <c r="C348" t="s">
        <v>1031</v>
      </c>
      <c r="D348" t="s">
        <v>534</v>
      </c>
      <c r="E348" t="str">
        <f>VLOOKUP(D348,'team abbr lookup'!A:B,2,FALSE)</f>
        <v>Miami Dolphins</v>
      </c>
      <c r="F348">
        <v>11</v>
      </c>
      <c r="G348" t="s">
        <v>928</v>
      </c>
      <c r="I348">
        <v>350</v>
      </c>
      <c r="J348">
        <f t="shared" si="11"/>
        <v>350</v>
      </c>
    </row>
    <row r="349" spans="1:10" x14ac:dyDescent="0.25">
      <c r="A349" t="str">
        <f t="shared" si="10"/>
        <v>PHIGreg Ward</v>
      </c>
      <c r="B349">
        <v>348</v>
      </c>
      <c r="C349" t="s">
        <v>1041</v>
      </c>
      <c r="D349" t="s">
        <v>475</v>
      </c>
      <c r="E349" t="str">
        <f>VLOOKUP(D349,'team abbr lookup'!A:B,2,FALSE)</f>
        <v>Philadelphia Eagles</v>
      </c>
      <c r="F349">
        <v>9</v>
      </c>
      <c r="G349" t="s">
        <v>936</v>
      </c>
      <c r="I349">
        <v>351</v>
      </c>
      <c r="J349">
        <f t="shared" si="11"/>
        <v>351</v>
      </c>
    </row>
    <row r="350" spans="1:10" x14ac:dyDescent="0.25">
      <c r="A350" t="str">
        <f t="shared" si="10"/>
        <v>ARIDan Arnold</v>
      </c>
      <c r="B350">
        <v>349</v>
      </c>
      <c r="C350" t="s">
        <v>228</v>
      </c>
      <c r="D350" t="s">
        <v>471</v>
      </c>
      <c r="E350" t="str">
        <f>VLOOKUP(D350,'team abbr lookup'!A:B,2,FALSE)</f>
        <v>Arizona Cardinals</v>
      </c>
      <c r="F350">
        <v>8</v>
      </c>
      <c r="G350" t="s">
        <v>889</v>
      </c>
      <c r="I350">
        <v>352</v>
      </c>
      <c r="J350">
        <f t="shared" si="11"/>
        <v>352</v>
      </c>
    </row>
    <row r="351" spans="1:10" x14ac:dyDescent="0.25">
      <c r="A351" t="str">
        <f t="shared" si="10"/>
        <v>SFJaMycal Hasty</v>
      </c>
      <c r="B351">
        <v>350</v>
      </c>
      <c r="C351" t="s">
        <v>1267</v>
      </c>
      <c r="D351" t="s">
        <v>491</v>
      </c>
      <c r="E351" t="str">
        <f>VLOOKUP(D351,'team abbr lookup'!A:B,2,FALSE)</f>
        <v>San Francisco 49ers</v>
      </c>
      <c r="F351">
        <v>11</v>
      </c>
      <c r="G351" t="s">
        <v>907</v>
      </c>
      <c r="I351">
        <v>353</v>
      </c>
      <c r="J351">
        <f t="shared" si="11"/>
        <v>353</v>
      </c>
    </row>
    <row r="352" spans="1:10" x14ac:dyDescent="0.25">
      <c r="A352" t="str">
        <f t="shared" si="10"/>
        <v>LARLirim Hajrullahu</v>
      </c>
      <c r="B352">
        <v>351</v>
      </c>
      <c r="C352" t="s">
        <v>1373</v>
      </c>
      <c r="D352" t="s">
        <v>510</v>
      </c>
      <c r="E352" t="str">
        <f>VLOOKUP(D352,'team abbr lookup'!A:B,2,FALSE)</f>
        <v>Los Angeles Rams</v>
      </c>
      <c r="F352">
        <v>9</v>
      </c>
      <c r="G352" t="s">
        <v>850</v>
      </c>
      <c r="I352">
        <v>354</v>
      </c>
      <c r="J352">
        <f t="shared" si="11"/>
        <v>354</v>
      </c>
    </row>
    <row r="353" spans="1:10" x14ac:dyDescent="0.25">
      <c r="A353" t="str">
        <f t="shared" si="10"/>
        <v>CHIArtavis Pierce</v>
      </c>
      <c r="B353">
        <v>352</v>
      </c>
      <c r="C353" t="s">
        <v>1372</v>
      </c>
      <c r="D353" t="s">
        <v>499</v>
      </c>
      <c r="E353" t="str">
        <f>VLOOKUP(D353,'team abbr lookup'!A:B,2,FALSE)</f>
        <v>Chicago Bears</v>
      </c>
      <c r="F353">
        <v>11</v>
      </c>
      <c r="G353" t="s">
        <v>909</v>
      </c>
      <c r="I353">
        <v>355</v>
      </c>
      <c r="J353">
        <f t="shared" si="11"/>
        <v>355</v>
      </c>
    </row>
    <row r="354" spans="1:10" x14ac:dyDescent="0.25">
      <c r="A354" t="str">
        <f t="shared" si="10"/>
        <v>ARIArizona Cardinals</v>
      </c>
      <c r="B354">
        <v>353</v>
      </c>
      <c r="C354" t="s">
        <v>220</v>
      </c>
      <c r="D354" t="s">
        <v>471</v>
      </c>
      <c r="E354" t="str">
        <f>VLOOKUP(D354,'team abbr lookup'!A:B,2,FALSE)</f>
        <v>Arizona Cardinals</v>
      </c>
      <c r="F354">
        <v>8</v>
      </c>
      <c r="G354" t="s">
        <v>796</v>
      </c>
      <c r="I354">
        <v>356</v>
      </c>
      <c r="J354">
        <f t="shared" si="11"/>
        <v>356</v>
      </c>
    </row>
    <row r="355" spans="1:10" x14ac:dyDescent="0.25">
      <c r="A355" t="str">
        <f t="shared" si="10"/>
        <v>MINOlabisi Johnson</v>
      </c>
      <c r="B355">
        <v>354</v>
      </c>
      <c r="C355" t="s">
        <v>214</v>
      </c>
      <c r="D355" t="s">
        <v>467</v>
      </c>
      <c r="E355" t="str">
        <f>VLOOKUP(D355,'team abbr lookup'!A:B,2,FALSE)</f>
        <v>Minnesota Vikings</v>
      </c>
      <c r="F355">
        <v>7</v>
      </c>
      <c r="G355" t="s">
        <v>938</v>
      </c>
      <c r="I355">
        <v>357</v>
      </c>
      <c r="J355">
        <f t="shared" si="11"/>
        <v>357</v>
      </c>
    </row>
    <row r="356" spans="1:10" x14ac:dyDescent="0.25">
      <c r="A356" t="str">
        <f t="shared" si="10"/>
        <v>K35Elliott Fry</v>
      </c>
      <c r="B356">
        <v>355</v>
      </c>
      <c r="C356" t="s">
        <v>1062</v>
      </c>
      <c r="D356" t="s">
        <v>860</v>
      </c>
      <c r="E356" t="e">
        <f>VLOOKUP(D356,'team abbr lookup'!A:B,2,FALSE)</f>
        <v>#N/A</v>
      </c>
      <c r="G356">
        <v>358</v>
      </c>
      <c r="H356">
        <v>358</v>
      </c>
      <c r="J356">
        <f t="shared" si="11"/>
        <v>358</v>
      </c>
    </row>
    <row r="357" spans="1:10" x14ac:dyDescent="0.25">
      <c r="A357" t="str">
        <f t="shared" si="10"/>
        <v>CINDrew Sample</v>
      </c>
      <c r="B357">
        <v>356</v>
      </c>
      <c r="C357" t="s">
        <v>1054</v>
      </c>
      <c r="D357" t="s">
        <v>478</v>
      </c>
      <c r="E357" t="str">
        <f>VLOOKUP(D357,'team abbr lookup'!A:B,2,FALSE)</f>
        <v>Cincinnati Bengals</v>
      </c>
      <c r="F357">
        <v>9</v>
      </c>
      <c r="G357" t="s">
        <v>895</v>
      </c>
      <c r="I357">
        <v>359</v>
      </c>
      <c r="J357">
        <f t="shared" si="11"/>
        <v>359</v>
      </c>
    </row>
    <row r="358" spans="1:10" x14ac:dyDescent="0.25">
      <c r="A358" t="str">
        <f t="shared" si="10"/>
        <v>TBScott Miller</v>
      </c>
      <c r="B358">
        <v>357</v>
      </c>
      <c r="C358" t="s">
        <v>189</v>
      </c>
      <c r="D358" t="s">
        <v>487</v>
      </c>
      <c r="E358" t="str">
        <f>VLOOKUP(D358,'team abbr lookup'!A:B,2,FALSE)</f>
        <v>Tampa Bay Buccaneers</v>
      </c>
      <c r="F358">
        <v>13</v>
      </c>
      <c r="G358" t="s">
        <v>945</v>
      </c>
      <c r="I358">
        <v>360</v>
      </c>
      <c r="J358">
        <f t="shared" si="11"/>
        <v>360</v>
      </c>
    </row>
    <row r="359" spans="1:10" x14ac:dyDescent="0.25">
      <c r="A359" t="str">
        <f t="shared" si="10"/>
        <v>BUFT.J. Yeldon</v>
      </c>
      <c r="B359">
        <v>358</v>
      </c>
      <c r="C359" t="s">
        <v>923</v>
      </c>
      <c r="D359" t="s">
        <v>526</v>
      </c>
      <c r="E359" t="str">
        <f>VLOOKUP(D359,'team abbr lookup'!A:B,2,FALSE)</f>
        <v>Buffalo Bills</v>
      </c>
      <c r="F359">
        <v>11</v>
      </c>
      <c r="G359" t="s">
        <v>913</v>
      </c>
      <c r="I359">
        <v>361</v>
      </c>
      <c r="J359">
        <f t="shared" si="11"/>
        <v>361</v>
      </c>
    </row>
    <row r="360" spans="1:10" x14ac:dyDescent="0.25">
      <c r="A360" t="str">
        <f t="shared" si="10"/>
        <v>MIAKalen Ballage</v>
      </c>
      <c r="B360">
        <v>359</v>
      </c>
      <c r="C360" t="s">
        <v>1341</v>
      </c>
      <c r="D360" t="s">
        <v>534</v>
      </c>
      <c r="E360" t="str">
        <f>VLOOKUP(D360,'team abbr lookup'!A:B,2,FALSE)</f>
        <v>Miami Dolphins</v>
      </c>
      <c r="F360">
        <v>11</v>
      </c>
      <c r="G360" t="s">
        <v>917</v>
      </c>
      <c r="I360">
        <v>362</v>
      </c>
      <c r="J360">
        <f t="shared" si="11"/>
        <v>362</v>
      </c>
    </row>
    <row r="361" spans="1:10" x14ac:dyDescent="0.25">
      <c r="A361" t="str">
        <f t="shared" si="10"/>
        <v>GBJosiah Deguara</v>
      </c>
      <c r="B361">
        <v>360</v>
      </c>
      <c r="C361" t="s">
        <v>1239</v>
      </c>
      <c r="D361" t="s">
        <v>470</v>
      </c>
      <c r="E361" t="str">
        <f>VLOOKUP(D361,'team abbr lookup'!A:B,2,FALSE)</f>
        <v>Green Bay Packers</v>
      </c>
      <c r="F361">
        <v>5</v>
      </c>
      <c r="G361" t="s">
        <v>906</v>
      </c>
      <c r="I361">
        <v>363</v>
      </c>
      <c r="J361">
        <f t="shared" si="11"/>
        <v>363</v>
      </c>
    </row>
    <row r="362" spans="1:10" x14ac:dyDescent="0.25">
      <c r="A362" t="str">
        <f t="shared" si="10"/>
        <v>WASJ.D. McKissic</v>
      </c>
      <c r="B362">
        <v>361</v>
      </c>
      <c r="C362" t="s">
        <v>1045</v>
      </c>
      <c r="D362" t="s">
        <v>542</v>
      </c>
      <c r="E362" t="str">
        <f>VLOOKUP(D362,'team abbr lookup'!A:B,2,FALSE)</f>
        <v>Washington Football Team</v>
      </c>
      <c r="F362">
        <v>8</v>
      </c>
      <c r="G362" t="s">
        <v>922</v>
      </c>
      <c r="I362">
        <v>364</v>
      </c>
      <c r="J362">
        <f t="shared" si="11"/>
        <v>364</v>
      </c>
    </row>
    <row r="363" spans="1:10" x14ac:dyDescent="0.25">
      <c r="A363" t="str">
        <f t="shared" si="10"/>
        <v>DETBo Scarbrough</v>
      </c>
      <c r="B363">
        <v>362</v>
      </c>
      <c r="C363" t="s">
        <v>1049</v>
      </c>
      <c r="D363" t="s">
        <v>492</v>
      </c>
      <c r="E363" t="str">
        <f>VLOOKUP(D363,'team abbr lookup'!A:B,2,FALSE)</f>
        <v>Detroit Lions</v>
      </c>
      <c r="F363">
        <v>5</v>
      </c>
      <c r="G363" t="s">
        <v>924</v>
      </c>
      <c r="I363">
        <v>365</v>
      </c>
      <c r="J363">
        <f t="shared" si="11"/>
        <v>365</v>
      </c>
    </row>
    <row r="364" spans="1:10" x14ac:dyDescent="0.25">
      <c r="A364" t="str">
        <f t="shared" si="10"/>
        <v>GBJordan Love</v>
      </c>
      <c r="B364">
        <v>363</v>
      </c>
      <c r="C364" t="s">
        <v>863</v>
      </c>
      <c r="D364" t="s">
        <v>470</v>
      </c>
      <c r="E364" t="str">
        <f>VLOOKUP(D364,'team abbr lookup'!A:B,2,FALSE)</f>
        <v>Green Bay Packers</v>
      </c>
      <c r="F364">
        <v>5</v>
      </c>
      <c r="G364" t="s">
        <v>817</v>
      </c>
      <c r="I364">
        <v>366</v>
      </c>
      <c r="J364">
        <f t="shared" si="11"/>
        <v>366</v>
      </c>
    </row>
    <row r="365" spans="1:10" x14ac:dyDescent="0.25">
      <c r="A365" t="str">
        <f t="shared" si="10"/>
        <v>JACDevine Ozigbo</v>
      </c>
      <c r="B365">
        <v>364</v>
      </c>
      <c r="C365" t="s">
        <v>1068</v>
      </c>
      <c r="D365" t="s">
        <v>495</v>
      </c>
      <c r="E365" t="str">
        <f>VLOOKUP(D365,'team abbr lookup'!A:B,2,FALSE)</f>
        <v>Jacksonville Jaguars</v>
      </c>
      <c r="F365">
        <v>7</v>
      </c>
      <c r="G365" t="s">
        <v>932</v>
      </c>
      <c r="I365">
        <v>367</v>
      </c>
      <c r="J365">
        <f t="shared" si="11"/>
        <v>367</v>
      </c>
    </row>
    <row r="366" spans="1:10" x14ac:dyDescent="0.25">
      <c r="A366" t="str">
        <f t="shared" si="10"/>
        <v>WASKyle Allen</v>
      </c>
      <c r="B366">
        <v>365</v>
      </c>
      <c r="C366" t="s">
        <v>23</v>
      </c>
      <c r="D366" t="s">
        <v>542</v>
      </c>
      <c r="E366" t="str">
        <f>VLOOKUP(D366,'team abbr lookup'!A:B,2,FALSE)</f>
        <v>Washington Football Team</v>
      </c>
      <c r="F366">
        <v>8</v>
      </c>
      <c r="G366" t="s">
        <v>822</v>
      </c>
      <c r="I366">
        <v>368</v>
      </c>
      <c r="J366">
        <f t="shared" si="11"/>
        <v>368</v>
      </c>
    </row>
    <row r="367" spans="1:10" x14ac:dyDescent="0.25">
      <c r="A367" t="str">
        <f t="shared" si="10"/>
        <v>SFDante Pettis</v>
      </c>
      <c r="B367">
        <v>366</v>
      </c>
      <c r="C367" t="s">
        <v>1285</v>
      </c>
      <c r="D367" t="s">
        <v>491</v>
      </c>
      <c r="E367" t="str">
        <f>VLOOKUP(D367,'team abbr lookup'!A:B,2,FALSE)</f>
        <v>San Francisco 49ers</v>
      </c>
      <c r="F367">
        <v>11</v>
      </c>
      <c r="G367" t="s">
        <v>946</v>
      </c>
      <c r="I367">
        <v>369</v>
      </c>
      <c r="J367">
        <f t="shared" si="11"/>
        <v>369</v>
      </c>
    </row>
    <row r="368" spans="1:10" x14ac:dyDescent="0.25">
      <c r="A368" t="str">
        <f t="shared" si="10"/>
        <v>CHITed Ginn</v>
      </c>
      <c r="B368">
        <v>367</v>
      </c>
      <c r="C368" t="s">
        <v>84</v>
      </c>
      <c r="D368" t="s">
        <v>499</v>
      </c>
      <c r="E368" t="str">
        <f>VLOOKUP(D368,'team abbr lookup'!A:B,2,FALSE)</f>
        <v>Chicago Bears</v>
      </c>
      <c r="F368">
        <v>11</v>
      </c>
      <c r="G368" t="s">
        <v>954</v>
      </c>
      <c r="I368">
        <v>370</v>
      </c>
      <c r="J368">
        <f t="shared" si="11"/>
        <v>370</v>
      </c>
    </row>
    <row r="369" spans="1:10" x14ac:dyDescent="0.25">
      <c r="A369" t="str">
        <f t="shared" si="10"/>
        <v>LVJason Witten</v>
      </c>
      <c r="B369">
        <v>368</v>
      </c>
      <c r="C369" t="s">
        <v>789</v>
      </c>
      <c r="D369" t="s">
        <v>484</v>
      </c>
      <c r="E369" t="str">
        <f>VLOOKUP(D369,'team abbr lookup'!A:B,2,FALSE)</f>
        <v>Las Vegas Raiders</v>
      </c>
      <c r="F369">
        <v>6</v>
      </c>
      <c r="G369" t="s">
        <v>930</v>
      </c>
      <c r="I369">
        <v>371</v>
      </c>
      <c r="J369">
        <f t="shared" si="11"/>
        <v>371</v>
      </c>
    </row>
    <row r="370" spans="1:10" x14ac:dyDescent="0.25">
      <c r="A370" t="str">
        <f t="shared" si="10"/>
        <v>CARCarolina Panthers</v>
      </c>
      <c r="B370">
        <v>369</v>
      </c>
      <c r="C370" t="s">
        <v>156</v>
      </c>
      <c r="D370" t="s">
        <v>463</v>
      </c>
      <c r="E370" t="str">
        <f>VLOOKUP(D370,'team abbr lookup'!A:B,2,FALSE)</f>
        <v>Carolina Panthers</v>
      </c>
      <c r="F370">
        <v>13</v>
      </c>
      <c r="G370" t="s">
        <v>798</v>
      </c>
      <c r="I370">
        <v>372</v>
      </c>
      <c r="J370">
        <f t="shared" si="11"/>
        <v>372</v>
      </c>
    </row>
    <row r="371" spans="1:10" x14ac:dyDescent="0.25">
      <c r="A371" t="str">
        <f t="shared" si="10"/>
        <v>ARIHakeem Butler</v>
      </c>
      <c r="B371">
        <v>370</v>
      </c>
      <c r="C371" t="s">
        <v>1338</v>
      </c>
      <c r="D371" t="s">
        <v>471</v>
      </c>
      <c r="E371" t="str">
        <f>VLOOKUP(D371,'team abbr lookup'!A:B,2,FALSE)</f>
        <v>Arizona Cardinals</v>
      </c>
      <c r="F371">
        <v>8</v>
      </c>
      <c r="G371" t="s">
        <v>955</v>
      </c>
      <c r="I371">
        <v>373</v>
      </c>
      <c r="J371">
        <f t="shared" si="11"/>
        <v>373</v>
      </c>
    </row>
    <row r="372" spans="1:10" x14ac:dyDescent="0.25">
      <c r="A372" t="str">
        <f t="shared" si="10"/>
        <v>SEADeeJay Dallas</v>
      </c>
      <c r="B372">
        <v>371</v>
      </c>
      <c r="C372" t="s">
        <v>1353</v>
      </c>
      <c r="D372" t="s">
        <v>505</v>
      </c>
      <c r="E372" t="str">
        <f>VLOOKUP(D372,'team abbr lookup'!A:B,2,FALSE)</f>
        <v>Seattle Seahawks</v>
      </c>
      <c r="F372">
        <v>6</v>
      </c>
      <c r="G372" t="s">
        <v>952</v>
      </c>
      <c r="I372">
        <v>374</v>
      </c>
      <c r="J372">
        <f t="shared" si="11"/>
        <v>374</v>
      </c>
    </row>
    <row r="373" spans="1:10" x14ac:dyDescent="0.25">
      <c r="A373" t="str">
        <f t="shared" si="10"/>
        <v>DETQuintez Cephus</v>
      </c>
      <c r="B373">
        <v>372</v>
      </c>
      <c r="C373" t="s">
        <v>900</v>
      </c>
      <c r="D373" t="s">
        <v>492</v>
      </c>
      <c r="E373" t="str">
        <f>VLOOKUP(D373,'team abbr lookup'!A:B,2,FALSE)</f>
        <v>Detroit Lions</v>
      </c>
      <c r="F373">
        <v>5</v>
      </c>
      <c r="G373" t="s">
        <v>963</v>
      </c>
      <c r="I373">
        <v>375</v>
      </c>
      <c r="J373">
        <f t="shared" si="11"/>
        <v>375</v>
      </c>
    </row>
    <row r="374" spans="1:10" x14ac:dyDescent="0.25">
      <c r="A374" t="str">
        <f t="shared" si="10"/>
        <v>CARMike Davis</v>
      </c>
      <c r="B374">
        <v>373</v>
      </c>
      <c r="C374" t="s">
        <v>806</v>
      </c>
      <c r="D374" t="s">
        <v>463</v>
      </c>
      <c r="E374" t="str">
        <f>VLOOKUP(D374,'team abbr lookup'!A:B,2,FALSE)</f>
        <v>Carolina Panthers</v>
      </c>
      <c r="F374">
        <v>13</v>
      </c>
      <c r="G374" t="s">
        <v>959</v>
      </c>
      <c r="I374">
        <v>376</v>
      </c>
      <c r="J374">
        <f t="shared" si="11"/>
        <v>376</v>
      </c>
    </row>
    <row r="375" spans="1:10" x14ac:dyDescent="0.25">
      <c r="A375" t="str">
        <f t="shared" si="10"/>
        <v>BUFTyler Bass</v>
      </c>
      <c r="B375">
        <v>374</v>
      </c>
      <c r="C375" t="s">
        <v>792</v>
      </c>
      <c r="D375" t="s">
        <v>526</v>
      </c>
      <c r="E375" t="str">
        <f>VLOOKUP(D375,'team abbr lookup'!A:B,2,FALSE)</f>
        <v>Buffalo Bills</v>
      </c>
      <c r="F375">
        <v>11</v>
      </c>
      <c r="G375" t="s">
        <v>868</v>
      </c>
      <c r="I375">
        <v>377</v>
      </c>
      <c r="J375">
        <f t="shared" si="11"/>
        <v>377</v>
      </c>
    </row>
    <row r="376" spans="1:10" x14ac:dyDescent="0.25">
      <c r="A376" t="str">
        <f t="shared" si="10"/>
        <v>NOAdam Trautman</v>
      </c>
      <c r="B376">
        <v>375</v>
      </c>
      <c r="C376" t="s">
        <v>1070</v>
      </c>
      <c r="D376" t="s">
        <v>466</v>
      </c>
      <c r="E376" t="str">
        <f>VLOOKUP(D376,'team abbr lookup'!A:B,2,FALSE)</f>
        <v>New Orleans Saints</v>
      </c>
      <c r="F376">
        <v>6</v>
      </c>
      <c r="G376" t="s">
        <v>943</v>
      </c>
      <c r="I376">
        <v>378</v>
      </c>
      <c r="J376">
        <f t="shared" si="11"/>
        <v>378</v>
      </c>
    </row>
    <row r="377" spans="1:10" x14ac:dyDescent="0.25">
      <c r="A377" t="str">
        <f t="shared" si="10"/>
        <v>SFTavon Austin</v>
      </c>
      <c r="B377">
        <v>376</v>
      </c>
      <c r="C377" t="s">
        <v>1215</v>
      </c>
      <c r="D377" t="s">
        <v>491</v>
      </c>
      <c r="E377" t="str">
        <f>VLOOKUP(D377,'team abbr lookup'!A:B,2,FALSE)</f>
        <v>San Francisco 49ers</v>
      </c>
      <c r="F377">
        <v>11</v>
      </c>
      <c r="G377" t="s">
        <v>964</v>
      </c>
      <c r="I377">
        <v>379</v>
      </c>
      <c r="J377">
        <f t="shared" si="11"/>
        <v>379</v>
      </c>
    </row>
    <row r="378" spans="1:10" x14ac:dyDescent="0.25">
      <c r="A378" t="str">
        <f t="shared" si="10"/>
        <v>LARJohn Kelly</v>
      </c>
      <c r="B378">
        <v>377</v>
      </c>
      <c r="C378" t="s">
        <v>1244</v>
      </c>
      <c r="D378" t="s">
        <v>510</v>
      </c>
      <c r="E378" t="str">
        <f>VLOOKUP(D378,'team abbr lookup'!A:B,2,FALSE)</f>
        <v>Los Angeles Rams</v>
      </c>
      <c r="F378">
        <v>9</v>
      </c>
      <c r="G378" t="s">
        <v>968</v>
      </c>
      <c r="I378">
        <v>380</v>
      </c>
      <c r="J378">
        <f t="shared" si="11"/>
        <v>380</v>
      </c>
    </row>
    <row r="379" spans="1:10" x14ac:dyDescent="0.25">
      <c r="A379" t="str">
        <f t="shared" si="10"/>
        <v>SFTrent Taylor</v>
      </c>
      <c r="B379">
        <v>378</v>
      </c>
      <c r="C379" t="s">
        <v>892</v>
      </c>
      <c r="D379" t="s">
        <v>491</v>
      </c>
      <c r="E379" t="str">
        <f>VLOOKUP(D379,'team abbr lookup'!A:B,2,FALSE)</f>
        <v>San Francisco 49ers</v>
      </c>
      <c r="F379">
        <v>11</v>
      </c>
      <c r="G379" t="s">
        <v>965</v>
      </c>
      <c r="I379">
        <v>381</v>
      </c>
      <c r="J379">
        <f t="shared" si="11"/>
        <v>381</v>
      </c>
    </row>
    <row r="380" spans="1:10" x14ac:dyDescent="0.25">
      <c r="A380" t="str">
        <f t="shared" si="10"/>
        <v>NOTy Montgomery</v>
      </c>
      <c r="B380">
        <v>379</v>
      </c>
      <c r="C380" t="s">
        <v>1352</v>
      </c>
      <c r="D380" t="s">
        <v>466</v>
      </c>
      <c r="E380" t="str">
        <f>VLOOKUP(D380,'team abbr lookup'!A:B,2,FALSE)</f>
        <v>New Orleans Saints</v>
      </c>
      <c r="F380">
        <v>6</v>
      </c>
      <c r="G380" t="s">
        <v>972</v>
      </c>
      <c r="I380">
        <v>382</v>
      </c>
      <c r="J380">
        <f t="shared" si="11"/>
        <v>382</v>
      </c>
    </row>
    <row r="381" spans="1:10" x14ac:dyDescent="0.25">
      <c r="A381" t="str">
        <f t="shared" si="10"/>
        <v>PHICorey Clement</v>
      </c>
      <c r="B381">
        <v>380</v>
      </c>
      <c r="C381" t="s">
        <v>1351</v>
      </c>
      <c r="D381" t="s">
        <v>475</v>
      </c>
      <c r="E381" t="str">
        <f>VLOOKUP(D381,'team abbr lookup'!A:B,2,FALSE)</f>
        <v>Philadelphia Eagles</v>
      </c>
      <c r="F381">
        <v>9</v>
      </c>
      <c r="G381" t="s">
        <v>976</v>
      </c>
      <c r="I381">
        <v>383</v>
      </c>
      <c r="J381">
        <f t="shared" si="11"/>
        <v>383</v>
      </c>
    </row>
    <row r="382" spans="1:10" x14ac:dyDescent="0.25">
      <c r="A382" t="str">
        <f t="shared" si="10"/>
        <v>NODeonte Harris</v>
      </c>
      <c r="B382">
        <v>381</v>
      </c>
      <c r="C382" t="s">
        <v>1112</v>
      </c>
      <c r="D382" t="s">
        <v>466</v>
      </c>
      <c r="E382" t="str">
        <f>VLOOKUP(D382,'team abbr lookup'!A:B,2,FALSE)</f>
        <v>New Orleans Saints</v>
      </c>
      <c r="F382">
        <v>6</v>
      </c>
      <c r="G382" t="s">
        <v>975</v>
      </c>
      <c r="I382">
        <v>384</v>
      </c>
      <c r="J382">
        <f t="shared" si="11"/>
        <v>384</v>
      </c>
    </row>
    <row r="383" spans="1:10" x14ac:dyDescent="0.25">
      <c r="A383" t="str">
        <f t="shared" si="10"/>
        <v>TBRyan Succop</v>
      </c>
      <c r="B383">
        <v>382</v>
      </c>
      <c r="C383" t="s">
        <v>849</v>
      </c>
      <c r="D383" t="s">
        <v>487</v>
      </c>
      <c r="E383" t="str">
        <f>VLOOKUP(D383,'team abbr lookup'!A:B,2,FALSE)</f>
        <v>Tampa Bay Buccaneers</v>
      </c>
      <c r="F383">
        <v>13</v>
      </c>
      <c r="G383" t="s">
        <v>884</v>
      </c>
      <c r="I383">
        <v>385</v>
      </c>
      <c r="J383">
        <f t="shared" si="11"/>
        <v>385</v>
      </c>
    </row>
    <row r="384" spans="1:10" x14ac:dyDescent="0.25">
      <c r="A384" t="str">
        <f t="shared" si="10"/>
        <v>K38Brett Maher</v>
      </c>
      <c r="B384">
        <v>383</v>
      </c>
      <c r="C384" t="s">
        <v>883</v>
      </c>
      <c r="D384" t="s">
        <v>885</v>
      </c>
      <c r="E384" t="e">
        <f>VLOOKUP(D384,'team abbr lookup'!A:B,2,FALSE)</f>
        <v>#N/A</v>
      </c>
      <c r="G384">
        <v>386</v>
      </c>
      <c r="H384">
        <v>386</v>
      </c>
      <c r="J384">
        <f t="shared" si="11"/>
        <v>386</v>
      </c>
    </row>
    <row r="385" spans="1:10" x14ac:dyDescent="0.25">
      <c r="A385" t="str">
        <f t="shared" si="10"/>
        <v>PHIJohn Hightower</v>
      </c>
      <c r="B385">
        <v>384</v>
      </c>
      <c r="C385" t="s">
        <v>1073</v>
      </c>
      <c r="D385" t="s">
        <v>475</v>
      </c>
      <c r="E385" t="str">
        <f>VLOOKUP(D385,'team abbr lookup'!A:B,2,FALSE)</f>
        <v>Philadelphia Eagles</v>
      </c>
      <c r="F385">
        <v>9</v>
      </c>
      <c r="G385" t="s">
        <v>978</v>
      </c>
      <c r="I385">
        <v>387</v>
      </c>
      <c r="J385">
        <f t="shared" si="11"/>
        <v>387</v>
      </c>
    </row>
  </sheetData>
  <autoFilter ref="A1:J385" xr:uid="{BF1CB8D5-F4F9-4134-9F53-08A643345917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28A6-E2C2-4618-A9AE-632B2F536697}">
  <sheetPr codeName="Sheet14"/>
  <dimension ref="A1:J333"/>
  <sheetViews>
    <sheetView topLeftCell="A300" workbookViewId="0">
      <selection activeCell="E321" sqref="E321"/>
    </sheetView>
  </sheetViews>
  <sheetFormatPr defaultRowHeight="15" x14ac:dyDescent="0.25"/>
  <cols>
    <col min="1" max="1" width="29.28515625" bestFit="1" customWidth="1"/>
    <col min="2" max="2" width="5.28515625" bestFit="1" customWidth="1"/>
    <col min="3" max="3" width="25" bestFit="1" customWidth="1"/>
    <col min="4" max="4" width="6" bestFit="1" customWidth="1"/>
    <col min="5" max="5" width="25" bestFit="1" customWidth="1"/>
    <col min="6" max="6" width="4.28515625" bestFit="1" customWidth="1"/>
    <col min="7" max="7" width="7" bestFit="1" customWidth="1"/>
    <col min="8" max="8" width="4.5703125" bestFit="1" customWidth="1"/>
    <col min="9" max="9" width="7.5703125" bestFit="1" customWidth="1"/>
    <col min="10" max="10" width="6" bestFit="1" customWidth="1"/>
  </cols>
  <sheetData>
    <row r="1" spans="1:10" x14ac:dyDescent="0.25">
      <c r="A1" t="s">
        <v>300</v>
      </c>
      <c r="B1" t="s">
        <v>454</v>
      </c>
      <c r="C1" t="s">
        <v>456</v>
      </c>
      <c r="D1" t="s">
        <v>14</v>
      </c>
      <c r="E1" t="s">
        <v>1354</v>
      </c>
      <c r="F1" t="s">
        <v>457</v>
      </c>
      <c r="G1" t="s">
        <v>458</v>
      </c>
      <c r="H1" t="s">
        <v>1357</v>
      </c>
      <c r="I1" t="s">
        <v>461</v>
      </c>
      <c r="J1" t="s">
        <v>462</v>
      </c>
    </row>
    <row r="2" spans="1:10" x14ac:dyDescent="0.25">
      <c r="A2" t="str">
        <f>_xlfn.CONCAT(D2,C2)</f>
        <v>CARChristian McCaffrey</v>
      </c>
      <c r="B2">
        <v>1</v>
      </c>
      <c r="C2" t="s">
        <v>160</v>
      </c>
      <c r="D2" t="s">
        <v>463</v>
      </c>
      <c r="E2" t="str">
        <f>VLOOKUP(D2,'team abbr lookup'!A:B,2,FALSE)</f>
        <v>Carolina Panthers</v>
      </c>
      <c r="F2">
        <v>13</v>
      </c>
      <c r="G2" t="s">
        <v>411</v>
      </c>
      <c r="H2">
        <v>1</v>
      </c>
      <c r="I2">
        <v>1</v>
      </c>
      <c r="J2">
        <f>AVERAGE(H2,I2)</f>
        <v>1</v>
      </c>
    </row>
    <row r="3" spans="1:10" x14ac:dyDescent="0.25">
      <c r="A3" t="str">
        <f t="shared" ref="A3:A66" si="0">_xlfn.CONCAT(D3,C3)</f>
        <v>DALEzekiel Elliott</v>
      </c>
      <c r="B3">
        <v>2</v>
      </c>
      <c r="C3" t="s">
        <v>141</v>
      </c>
      <c r="D3" t="s">
        <v>465</v>
      </c>
      <c r="E3" t="str">
        <f>VLOOKUP(D3,'team abbr lookup'!A:B,2,FALSE)</f>
        <v>Dallas Cowboys</v>
      </c>
      <c r="F3">
        <v>10</v>
      </c>
      <c r="G3" t="s">
        <v>412</v>
      </c>
      <c r="H3">
        <v>3</v>
      </c>
      <c r="I3">
        <v>2</v>
      </c>
      <c r="J3">
        <f t="shared" ref="J3:J66" si="1">AVERAGE(H3,I3)</f>
        <v>2.5</v>
      </c>
    </row>
    <row r="4" spans="1:10" x14ac:dyDescent="0.25">
      <c r="A4" t="str">
        <f t="shared" si="0"/>
        <v>NYGSaquon Barkley</v>
      </c>
      <c r="B4">
        <v>3</v>
      </c>
      <c r="C4" t="s">
        <v>103</v>
      </c>
      <c r="D4" t="s">
        <v>464</v>
      </c>
      <c r="E4" t="str">
        <f>VLOOKUP(D4,'team abbr lookup'!A:B,2,FALSE)</f>
        <v>New York Giants</v>
      </c>
      <c r="F4">
        <v>11</v>
      </c>
      <c r="G4" t="s">
        <v>440</v>
      </c>
      <c r="H4">
        <v>2</v>
      </c>
      <c r="I4">
        <v>3</v>
      </c>
      <c r="J4">
        <f t="shared" si="1"/>
        <v>2.5</v>
      </c>
    </row>
    <row r="5" spans="1:10" x14ac:dyDescent="0.25">
      <c r="A5" t="str">
        <f t="shared" si="0"/>
        <v>TENDerrick Henry</v>
      </c>
      <c r="B5">
        <v>4</v>
      </c>
      <c r="C5" t="s">
        <v>241</v>
      </c>
      <c r="D5" t="s">
        <v>468</v>
      </c>
      <c r="E5" t="str">
        <f>VLOOKUP(D5,'team abbr lookup'!A:B,2,FALSE)</f>
        <v>Tennessee Titans</v>
      </c>
      <c r="F5">
        <v>7</v>
      </c>
      <c r="G5" t="s">
        <v>445</v>
      </c>
      <c r="H5">
        <v>4</v>
      </c>
      <c r="I5">
        <v>6</v>
      </c>
      <c r="J5">
        <f t="shared" si="1"/>
        <v>5</v>
      </c>
    </row>
    <row r="6" spans="1:10" x14ac:dyDescent="0.25">
      <c r="A6" t="str">
        <f t="shared" si="0"/>
        <v>MINDalvin Cook</v>
      </c>
      <c r="B6">
        <v>5</v>
      </c>
      <c r="C6" t="s">
        <v>215</v>
      </c>
      <c r="D6" t="s">
        <v>467</v>
      </c>
      <c r="E6" t="str">
        <f>VLOOKUP(D6,'team abbr lookup'!A:B,2,FALSE)</f>
        <v>Minnesota Vikings</v>
      </c>
      <c r="F6">
        <v>7</v>
      </c>
      <c r="G6" t="s">
        <v>446</v>
      </c>
      <c r="H6">
        <v>5</v>
      </c>
      <c r="I6">
        <v>5</v>
      </c>
      <c r="J6">
        <f t="shared" si="1"/>
        <v>5</v>
      </c>
    </row>
    <row r="7" spans="1:10" x14ac:dyDescent="0.25">
      <c r="A7" t="str">
        <f t="shared" si="0"/>
        <v>NOMichael Thomas</v>
      </c>
      <c r="B7">
        <v>6</v>
      </c>
      <c r="C7" t="s">
        <v>26</v>
      </c>
      <c r="D7" t="s">
        <v>466</v>
      </c>
      <c r="E7" t="str">
        <f>VLOOKUP(D7,'team abbr lookup'!A:B,2,FALSE)</f>
        <v>New Orleans Saints</v>
      </c>
      <c r="F7">
        <v>6</v>
      </c>
      <c r="G7" t="s">
        <v>400</v>
      </c>
      <c r="H7">
        <v>7</v>
      </c>
      <c r="I7">
        <v>4</v>
      </c>
      <c r="J7">
        <f t="shared" si="1"/>
        <v>5.5</v>
      </c>
    </row>
    <row r="8" spans="1:10" x14ac:dyDescent="0.25">
      <c r="A8" t="str">
        <f t="shared" si="0"/>
        <v>NOAlvin Kamara</v>
      </c>
      <c r="B8">
        <v>7</v>
      </c>
      <c r="C8" t="s">
        <v>29</v>
      </c>
      <c r="D8" t="s">
        <v>466</v>
      </c>
      <c r="E8" t="str">
        <f>VLOOKUP(D8,'team abbr lookup'!A:B,2,FALSE)</f>
        <v>New Orleans Saints</v>
      </c>
      <c r="F8">
        <v>6</v>
      </c>
      <c r="G8" t="s">
        <v>469</v>
      </c>
      <c r="H8">
        <v>6</v>
      </c>
      <c r="I8">
        <v>7</v>
      </c>
      <c r="J8">
        <f t="shared" si="1"/>
        <v>6.5</v>
      </c>
    </row>
    <row r="9" spans="1:10" x14ac:dyDescent="0.25">
      <c r="A9" t="str">
        <f t="shared" si="0"/>
        <v>GBDavante Adams</v>
      </c>
      <c r="B9">
        <v>8</v>
      </c>
      <c r="C9" t="s">
        <v>202</v>
      </c>
      <c r="D9" t="s">
        <v>470</v>
      </c>
      <c r="E9" t="str">
        <f>VLOOKUP(D9,'team abbr lookup'!A:B,2,FALSE)</f>
        <v>Green Bay Packers</v>
      </c>
      <c r="F9">
        <v>5</v>
      </c>
      <c r="G9" t="s">
        <v>401</v>
      </c>
      <c r="H9">
        <v>12</v>
      </c>
      <c r="I9">
        <v>9</v>
      </c>
      <c r="J9">
        <f t="shared" si="1"/>
        <v>10.5</v>
      </c>
    </row>
    <row r="10" spans="1:10" x14ac:dyDescent="0.25">
      <c r="A10" t="str">
        <f t="shared" si="0"/>
        <v>CLENick Chubb</v>
      </c>
      <c r="B10">
        <v>9</v>
      </c>
      <c r="C10" t="s">
        <v>280</v>
      </c>
      <c r="D10" t="s">
        <v>473</v>
      </c>
      <c r="E10" t="str">
        <f>VLOOKUP(D10,'team abbr lookup'!A:B,2,FALSE)</f>
        <v>Cleveland Browns</v>
      </c>
      <c r="F10">
        <v>9</v>
      </c>
      <c r="G10" t="s">
        <v>474</v>
      </c>
      <c r="H10">
        <v>11</v>
      </c>
      <c r="I10">
        <v>12</v>
      </c>
      <c r="J10">
        <f t="shared" si="1"/>
        <v>11.5</v>
      </c>
    </row>
    <row r="11" spans="1:10" x14ac:dyDescent="0.25">
      <c r="A11" t="str">
        <f t="shared" si="0"/>
        <v>KCTyreek Hill</v>
      </c>
      <c r="B11">
        <v>10</v>
      </c>
      <c r="C11" t="s">
        <v>124</v>
      </c>
      <c r="D11" t="s">
        <v>472</v>
      </c>
      <c r="E11" t="str">
        <f>VLOOKUP(D11,'team abbr lookup'!A:B,2,FALSE)</f>
        <v>Kansas City Chiefs</v>
      </c>
      <c r="F11">
        <v>10</v>
      </c>
      <c r="G11" t="s">
        <v>402</v>
      </c>
      <c r="H11">
        <v>16</v>
      </c>
      <c r="I11">
        <v>8</v>
      </c>
      <c r="J11">
        <f t="shared" si="1"/>
        <v>12</v>
      </c>
    </row>
    <row r="12" spans="1:10" x14ac:dyDescent="0.25">
      <c r="A12" t="str">
        <f t="shared" si="0"/>
        <v>CINJoe Mixon</v>
      </c>
      <c r="B12">
        <v>11</v>
      </c>
      <c r="C12" t="s">
        <v>234</v>
      </c>
      <c r="D12" t="s">
        <v>478</v>
      </c>
      <c r="E12" t="str">
        <f>VLOOKUP(D12,'team abbr lookup'!A:B,2,FALSE)</f>
        <v>Cincinnati Bengals</v>
      </c>
      <c r="F12">
        <v>9</v>
      </c>
      <c r="G12" t="s">
        <v>476</v>
      </c>
      <c r="H12">
        <v>15</v>
      </c>
      <c r="I12">
        <v>10</v>
      </c>
      <c r="J12">
        <f t="shared" si="1"/>
        <v>12.5</v>
      </c>
    </row>
    <row r="13" spans="1:10" x14ac:dyDescent="0.25">
      <c r="A13" t="str">
        <f t="shared" si="0"/>
        <v>ATLJulio Jones</v>
      </c>
      <c r="B13">
        <v>12</v>
      </c>
      <c r="C13" t="s">
        <v>194</v>
      </c>
      <c r="D13" t="s">
        <v>477</v>
      </c>
      <c r="E13" t="str">
        <f>VLOOKUP(D13,'team abbr lookup'!A:B,2,FALSE)</f>
        <v>Atlanta Falcons</v>
      </c>
      <c r="F13">
        <v>10</v>
      </c>
      <c r="G13" t="s">
        <v>450</v>
      </c>
      <c r="H13">
        <v>17</v>
      </c>
      <c r="I13">
        <v>11</v>
      </c>
      <c r="J13">
        <f t="shared" si="1"/>
        <v>14</v>
      </c>
    </row>
    <row r="14" spans="1:10" x14ac:dyDescent="0.25">
      <c r="A14" t="str">
        <f t="shared" si="0"/>
        <v>LVJosh Jacobs</v>
      </c>
      <c r="B14">
        <v>13</v>
      </c>
      <c r="C14" t="s">
        <v>111</v>
      </c>
      <c r="D14" t="s">
        <v>484</v>
      </c>
      <c r="E14" t="str">
        <f>VLOOKUP(D14,'team abbr lookup'!A:B,2,FALSE)</f>
        <v>Las Vegas Raiders</v>
      </c>
      <c r="F14">
        <v>6</v>
      </c>
      <c r="G14" t="s">
        <v>479</v>
      </c>
      <c r="H14">
        <v>14</v>
      </c>
      <c r="I14">
        <v>14</v>
      </c>
      <c r="J14">
        <f t="shared" si="1"/>
        <v>14</v>
      </c>
    </row>
    <row r="15" spans="1:10" x14ac:dyDescent="0.25">
      <c r="A15" t="str">
        <f t="shared" si="0"/>
        <v>KCClyde Edwards-Helaire</v>
      </c>
      <c r="B15">
        <v>14</v>
      </c>
      <c r="C15" t="s">
        <v>127</v>
      </c>
      <c r="D15" t="s">
        <v>472</v>
      </c>
      <c r="E15" t="str">
        <f>VLOOKUP(D15,'team abbr lookup'!A:B,2,FALSE)</f>
        <v>Kansas City Chiefs</v>
      </c>
      <c r="F15">
        <v>10</v>
      </c>
      <c r="G15" t="s">
        <v>480</v>
      </c>
      <c r="H15">
        <v>9</v>
      </c>
      <c r="I15">
        <v>21</v>
      </c>
      <c r="J15">
        <f t="shared" si="1"/>
        <v>15</v>
      </c>
    </row>
    <row r="16" spans="1:10" x14ac:dyDescent="0.25">
      <c r="A16" t="str">
        <f t="shared" si="0"/>
        <v>ARIDeAndre Hopkins</v>
      </c>
      <c r="B16">
        <v>15</v>
      </c>
      <c r="C16" t="s">
        <v>221</v>
      </c>
      <c r="D16" t="s">
        <v>471</v>
      </c>
      <c r="E16" t="str">
        <f>VLOOKUP(D16,'team abbr lookup'!A:B,2,FALSE)</f>
        <v>Arizona Cardinals</v>
      </c>
      <c r="F16">
        <v>8</v>
      </c>
      <c r="G16" t="s">
        <v>451</v>
      </c>
      <c r="H16">
        <v>20</v>
      </c>
      <c r="I16">
        <v>13</v>
      </c>
      <c r="J16">
        <f t="shared" si="1"/>
        <v>16.5</v>
      </c>
    </row>
    <row r="17" spans="1:10" x14ac:dyDescent="0.25">
      <c r="A17" t="str">
        <f t="shared" si="0"/>
        <v>GBAaron Jones</v>
      </c>
      <c r="B17">
        <v>16</v>
      </c>
      <c r="C17" t="s">
        <v>207</v>
      </c>
      <c r="D17" t="s">
        <v>470</v>
      </c>
      <c r="E17" t="str">
        <f>VLOOKUP(D17,'team abbr lookup'!A:B,2,FALSE)</f>
        <v>Green Bay Packers</v>
      </c>
      <c r="F17">
        <v>5</v>
      </c>
      <c r="G17" t="s">
        <v>482</v>
      </c>
      <c r="H17">
        <v>13</v>
      </c>
      <c r="I17">
        <v>20</v>
      </c>
      <c r="J17">
        <f t="shared" si="1"/>
        <v>16.5</v>
      </c>
    </row>
    <row r="18" spans="1:10" x14ac:dyDescent="0.25">
      <c r="A18" t="str">
        <f t="shared" si="0"/>
        <v>BALLamar Jackson</v>
      </c>
      <c r="B18">
        <v>17</v>
      </c>
      <c r="C18" t="s">
        <v>153</v>
      </c>
      <c r="D18" t="s">
        <v>488</v>
      </c>
      <c r="E18" t="str">
        <f>VLOOKUP(D18,'team abbr lookup'!A:B,2,FALSE)</f>
        <v>Baltimore Ravens</v>
      </c>
      <c r="F18">
        <v>8</v>
      </c>
      <c r="G18" t="s">
        <v>489</v>
      </c>
      <c r="H18">
        <v>10</v>
      </c>
      <c r="I18">
        <v>24</v>
      </c>
      <c r="J18">
        <f t="shared" si="1"/>
        <v>17</v>
      </c>
    </row>
    <row r="19" spans="1:10" x14ac:dyDescent="0.25">
      <c r="A19" t="str">
        <f t="shared" si="0"/>
        <v>KCTravis Kelce</v>
      </c>
      <c r="B19">
        <v>18</v>
      </c>
      <c r="C19" t="s">
        <v>129</v>
      </c>
      <c r="D19" t="s">
        <v>472</v>
      </c>
      <c r="E19" t="str">
        <f>VLOOKUP(D19,'team abbr lookup'!A:B,2,FALSE)</f>
        <v>Kansas City Chiefs</v>
      </c>
      <c r="F19">
        <v>10</v>
      </c>
      <c r="G19" t="s">
        <v>356</v>
      </c>
      <c r="H19">
        <v>18</v>
      </c>
      <c r="I19">
        <v>16</v>
      </c>
      <c r="J19">
        <f t="shared" si="1"/>
        <v>17</v>
      </c>
    </row>
    <row r="20" spans="1:10" x14ac:dyDescent="0.25">
      <c r="A20" t="str">
        <f t="shared" si="0"/>
        <v>KCPatrick Mahomes</v>
      </c>
      <c r="B20">
        <v>19</v>
      </c>
      <c r="C20" t="s">
        <v>128</v>
      </c>
      <c r="D20" t="s">
        <v>472</v>
      </c>
      <c r="E20" t="str">
        <f>VLOOKUP(D20,'team abbr lookup'!A:B,2,FALSE)</f>
        <v>Kansas City Chiefs</v>
      </c>
      <c r="F20">
        <v>10</v>
      </c>
      <c r="G20" t="s">
        <v>490</v>
      </c>
      <c r="H20">
        <v>8</v>
      </c>
      <c r="I20">
        <v>27</v>
      </c>
      <c r="J20">
        <f t="shared" si="1"/>
        <v>17.5</v>
      </c>
    </row>
    <row r="21" spans="1:10" x14ac:dyDescent="0.25">
      <c r="A21" t="str">
        <f t="shared" si="0"/>
        <v>TBChris Godwin</v>
      </c>
      <c r="B21">
        <v>20</v>
      </c>
      <c r="C21" t="s">
        <v>187</v>
      </c>
      <c r="D21" t="s">
        <v>487</v>
      </c>
      <c r="E21" t="str">
        <f>VLOOKUP(D21,'team abbr lookup'!A:B,2,FALSE)</f>
        <v>Tampa Bay Buccaneers</v>
      </c>
      <c r="F21">
        <v>13</v>
      </c>
      <c r="G21" t="s">
        <v>452</v>
      </c>
      <c r="H21">
        <v>23</v>
      </c>
      <c r="I21">
        <v>15</v>
      </c>
      <c r="J21">
        <f t="shared" si="1"/>
        <v>19</v>
      </c>
    </row>
    <row r="22" spans="1:10" x14ac:dyDescent="0.25">
      <c r="A22" t="str">
        <f t="shared" si="0"/>
        <v>ARIKenyan Drake</v>
      </c>
      <c r="B22">
        <v>21</v>
      </c>
      <c r="C22" t="s">
        <v>225</v>
      </c>
      <c r="D22" t="s">
        <v>471</v>
      </c>
      <c r="E22" t="str">
        <f>VLOOKUP(D22,'team abbr lookup'!A:B,2,FALSE)</f>
        <v>Arizona Cardinals</v>
      </c>
      <c r="F22">
        <v>8</v>
      </c>
      <c r="G22" t="s">
        <v>483</v>
      </c>
      <c r="H22">
        <v>22</v>
      </c>
      <c r="I22">
        <v>17</v>
      </c>
      <c r="J22">
        <f t="shared" si="1"/>
        <v>19.5</v>
      </c>
    </row>
    <row r="23" spans="1:10" x14ac:dyDescent="0.25">
      <c r="A23" t="str">
        <f t="shared" si="0"/>
        <v>PHIMiles Sanders</v>
      </c>
      <c r="B23">
        <v>22</v>
      </c>
      <c r="C23" t="s">
        <v>272</v>
      </c>
      <c r="D23" t="s">
        <v>475</v>
      </c>
      <c r="E23" t="str">
        <f>VLOOKUP(D23,'team abbr lookup'!A:B,2,FALSE)</f>
        <v>Philadelphia Eagles</v>
      </c>
      <c r="F23">
        <v>9</v>
      </c>
      <c r="G23" t="s">
        <v>485</v>
      </c>
      <c r="H23">
        <v>19</v>
      </c>
      <c r="I23">
        <v>23</v>
      </c>
      <c r="J23">
        <f t="shared" si="1"/>
        <v>21</v>
      </c>
    </row>
    <row r="24" spans="1:10" x14ac:dyDescent="0.25">
      <c r="A24" t="str">
        <f t="shared" si="0"/>
        <v>SFGeorge Kittle</v>
      </c>
      <c r="B24">
        <v>23</v>
      </c>
      <c r="C24" t="s">
        <v>61</v>
      </c>
      <c r="D24" t="s">
        <v>491</v>
      </c>
      <c r="E24" t="str">
        <f>VLOOKUP(D24,'team abbr lookup'!A:B,2,FALSE)</f>
        <v>San Francisco 49ers</v>
      </c>
      <c r="F24">
        <v>11</v>
      </c>
      <c r="G24" t="s">
        <v>448</v>
      </c>
      <c r="H24">
        <v>25</v>
      </c>
      <c r="I24">
        <v>18</v>
      </c>
      <c r="J24">
        <f t="shared" si="1"/>
        <v>21.5</v>
      </c>
    </row>
    <row r="25" spans="1:10" x14ac:dyDescent="0.25">
      <c r="A25" t="str">
        <f t="shared" si="0"/>
        <v>DETKenny Golladay</v>
      </c>
      <c r="B25">
        <v>24</v>
      </c>
      <c r="C25" t="s">
        <v>63</v>
      </c>
      <c r="D25" t="s">
        <v>492</v>
      </c>
      <c r="E25" t="str">
        <f>VLOOKUP(D25,'team abbr lookup'!A:B,2,FALSE)</f>
        <v>Detroit Lions</v>
      </c>
      <c r="F25">
        <v>5</v>
      </c>
      <c r="G25" t="s">
        <v>493</v>
      </c>
      <c r="H25">
        <v>27</v>
      </c>
      <c r="I25">
        <v>19</v>
      </c>
      <c r="J25">
        <f t="shared" si="1"/>
        <v>23</v>
      </c>
    </row>
    <row r="26" spans="1:10" x14ac:dyDescent="0.25">
      <c r="A26" t="str">
        <f t="shared" si="0"/>
        <v>LACAustin Ekeler</v>
      </c>
      <c r="B26">
        <v>25</v>
      </c>
      <c r="C26" t="s">
        <v>94</v>
      </c>
      <c r="D26" t="s">
        <v>481</v>
      </c>
      <c r="E26" t="str">
        <f>VLOOKUP(D26,'team abbr lookup'!A:B,2,FALSE)</f>
        <v>Los Angeles Chargers</v>
      </c>
      <c r="F26">
        <v>10</v>
      </c>
      <c r="G26" t="s">
        <v>486</v>
      </c>
      <c r="H26">
        <v>21</v>
      </c>
      <c r="I26">
        <v>25</v>
      </c>
      <c r="J26">
        <f t="shared" si="1"/>
        <v>23</v>
      </c>
    </row>
    <row r="27" spans="1:10" x14ac:dyDescent="0.25">
      <c r="A27" t="str">
        <f t="shared" si="0"/>
        <v>TBMike Evans</v>
      </c>
      <c r="B27">
        <v>26</v>
      </c>
      <c r="C27" t="s">
        <v>188</v>
      </c>
      <c r="D27" t="s">
        <v>487</v>
      </c>
      <c r="E27" t="str">
        <f>VLOOKUP(D27,'team abbr lookup'!A:B,2,FALSE)</f>
        <v>Tampa Bay Buccaneers</v>
      </c>
      <c r="F27">
        <v>13</v>
      </c>
      <c r="G27" t="s">
        <v>494</v>
      </c>
      <c r="H27">
        <v>26</v>
      </c>
      <c r="I27">
        <v>22</v>
      </c>
      <c r="J27">
        <f t="shared" si="1"/>
        <v>24</v>
      </c>
    </row>
    <row r="28" spans="1:10" x14ac:dyDescent="0.25">
      <c r="A28" t="str">
        <f t="shared" si="0"/>
        <v>DALAmari Cooper</v>
      </c>
      <c r="B28">
        <v>27</v>
      </c>
      <c r="C28" t="s">
        <v>138</v>
      </c>
      <c r="D28" t="s">
        <v>465</v>
      </c>
      <c r="E28" t="str">
        <f>VLOOKUP(D28,'team abbr lookup'!A:B,2,FALSE)</f>
        <v>Dallas Cowboys</v>
      </c>
      <c r="F28">
        <v>10</v>
      </c>
      <c r="G28" t="s">
        <v>497</v>
      </c>
      <c r="H28">
        <v>28</v>
      </c>
      <c r="I28">
        <v>28</v>
      </c>
      <c r="J28">
        <f t="shared" si="1"/>
        <v>28</v>
      </c>
    </row>
    <row r="29" spans="1:10" x14ac:dyDescent="0.25">
      <c r="A29" t="str">
        <f t="shared" si="0"/>
        <v>ATLTodd Gurley</v>
      </c>
      <c r="B29">
        <v>28</v>
      </c>
      <c r="C29" t="s">
        <v>197</v>
      </c>
      <c r="D29" t="s">
        <v>477</v>
      </c>
      <c r="E29" t="str">
        <f>VLOOKUP(D29,'team abbr lookup'!A:B,2,FALSE)</f>
        <v>Atlanta Falcons</v>
      </c>
      <c r="F29">
        <v>10</v>
      </c>
      <c r="G29" t="s">
        <v>496</v>
      </c>
      <c r="H29">
        <v>24</v>
      </c>
      <c r="I29">
        <v>33</v>
      </c>
      <c r="J29">
        <f t="shared" si="1"/>
        <v>28.5</v>
      </c>
    </row>
    <row r="30" spans="1:10" x14ac:dyDescent="0.25">
      <c r="A30" t="str">
        <f t="shared" si="0"/>
        <v>CLEOdell Beckham Jr.</v>
      </c>
      <c r="B30">
        <v>29</v>
      </c>
      <c r="C30" t="s">
        <v>405</v>
      </c>
      <c r="D30" t="s">
        <v>473</v>
      </c>
      <c r="E30" t="str">
        <f>VLOOKUP(D30,'team abbr lookup'!A:B,2,FALSE)</f>
        <v>Cleveland Browns</v>
      </c>
      <c r="F30">
        <v>9</v>
      </c>
      <c r="G30" t="s">
        <v>500</v>
      </c>
      <c r="H30">
        <v>36</v>
      </c>
      <c r="I30">
        <v>26</v>
      </c>
      <c r="J30">
        <f t="shared" si="1"/>
        <v>31</v>
      </c>
    </row>
    <row r="31" spans="1:10" x14ac:dyDescent="0.25">
      <c r="A31" t="str">
        <f t="shared" si="0"/>
        <v>PITJuJu Smith-Schuster</v>
      </c>
      <c r="B31">
        <v>30</v>
      </c>
      <c r="C31" t="s">
        <v>287</v>
      </c>
      <c r="D31" t="s">
        <v>502</v>
      </c>
      <c r="E31" t="str">
        <f>VLOOKUP(D31,'team abbr lookup'!A:B,2,FALSE)</f>
        <v>Pittsburgh Steelers</v>
      </c>
      <c r="F31">
        <v>8</v>
      </c>
      <c r="G31" t="s">
        <v>501</v>
      </c>
      <c r="H31">
        <v>33</v>
      </c>
      <c r="I31">
        <v>31</v>
      </c>
      <c r="J31">
        <f t="shared" si="1"/>
        <v>32</v>
      </c>
    </row>
    <row r="32" spans="1:10" x14ac:dyDescent="0.25">
      <c r="A32" t="str">
        <f t="shared" si="0"/>
        <v>SEAChris Carson</v>
      </c>
      <c r="B32">
        <v>31</v>
      </c>
      <c r="C32" t="s">
        <v>262</v>
      </c>
      <c r="D32" t="s">
        <v>505</v>
      </c>
      <c r="E32" t="str">
        <f>VLOOKUP(D32,'team abbr lookup'!A:B,2,FALSE)</f>
        <v>Seattle Seahawks</v>
      </c>
      <c r="F32">
        <v>6</v>
      </c>
      <c r="G32" t="s">
        <v>498</v>
      </c>
      <c r="H32">
        <v>31</v>
      </c>
      <c r="I32">
        <v>34</v>
      </c>
      <c r="J32">
        <f t="shared" si="1"/>
        <v>32.5</v>
      </c>
    </row>
    <row r="33" spans="1:10" x14ac:dyDescent="0.25">
      <c r="A33" t="str">
        <f t="shared" si="0"/>
        <v>INDJonathan Taylor</v>
      </c>
      <c r="B33">
        <v>32</v>
      </c>
      <c r="C33" t="s">
        <v>168</v>
      </c>
      <c r="D33" t="s">
        <v>523</v>
      </c>
      <c r="E33" t="str">
        <f>VLOOKUP(D33,'team abbr lookup'!A:B,2,FALSE)</f>
        <v>Indianapolis Colts</v>
      </c>
      <c r="F33">
        <v>7</v>
      </c>
      <c r="G33" t="s">
        <v>506</v>
      </c>
      <c r="H33">
        <v>32</v>
      </c>
      <c r="I33">
        <v>40</v>
      </c>
      <c r="J33">
        <f t="shared" si="1"/>
        <v>36</v>
      </c>
    </row>
    <row r="34" spans="1:10" x14ac:dyDescent="0.25">
      <c r="A34" t="str">
        <f t="shared" si="0"/>
        <v>TBLeonard Fournette</v>
      </c>
      <c r="B34">
        <v>33</v>
      </c>
      <c r="C34" t="s">
        <v>74</v>
      </c>
      <c r="D34" t="s">
        <v>487</v>
      </c>
      <c r="E34" t="str">
        <f>VLOOKUP(D34,'team abbr lookup'!A:B,2,FALSE)</f>
        <v>Tampa Bay Buccaneers</v>
      </c>
      <c r="F34">
        <v>13</v>
      </c>
      <c r="G34" t="s">
        <v>509</v>
      </c>
      <c r="H34">
        <v>35</v>
      </c>
      <c r="I34">
        <v>38</v>
      </c>
      <c r="J34">
        <f t="shared" si="1"/>
        <v>36.5</v>
      </c>
    </row>
    <row r="35" spans="1:10" x14ac:dyDescent="0.25">
      <c r="A35" t="str">
        <f t="shared" si="0"/>
        <v>TENA.J. Brown</v>
      </c>
      <c r="B35">
        <v>34</v>
      </c>
      <c r="C35" t="s">
        <v>238</v>
      </c>
      <c r="D35" t="s">
        <v>468</v>
      </c>
      <c r="E35" t="str">
        <f>VLOOKUP(D35,'team abbr lookup'!A:B,2,FALSE)</f>
        <v>Tennessee Titans</v>
      </c>
      <c r="F35">
        <v>7</v>
      </c>
      <c r="G35" t="s">
        <v>503</v>
      </c>
      <c r="H35">
        <v>44</v>
      </c>
      <c r="I35">
        <v>30</v>
      </c>
      <c r="J35">
        <f t="shared" si="1"/>
        <v>37</v>
      </c>
    </row>
    <row r="36" spans="1:10" x14ac:dyDescent="0.25">
      <c r="A36" t="str">
        <f t="shared" si="0"/>
        <v>MINAdam Thielen</v>
      </c>
      <c r="B36">
        <v>35</v>
      </c>
      <c r="C36" t="s">
        <v>212</v>
      </c>
      <c r="D36" t="s">
        <v>467</v>
      </c>
      <c r="E36" t="str">
        <f>VLOOKUP(D36,'team abbr lookup'!A:B,2,FALSE)</f>
        <v>Minnesota Vikings</v>
      </c>
      <c r="F36">
        <v>7</v>
      </c>
      <c r="G36" t="s">
        <v>504</v>
      </c>
      <c r="H36">
        <v>37</v>
      </c>
      <c r="I36">
        <v>37</v>
      </c>
      <c r="J36">
        <f t="shared" si="1"/>
        <v>37</v>
      </c>
    </row>
    <row r="37" spans="1:10" x14ac:dyDescent="0.25">
      <c r="A37" t="str">
        <f t="shared" si="0"/>
        <v>LARCooper Kupp</v>
      </c>
      <c r="B37">
        <v>36</v>
      </c>
      <c r="C37" t="s">
        <v>176</v>
      </c>
      <c r="D37" t="s">
        <v>510</v>
      </c>
      <c r="E37" t="str">
        <f>VLOOKUP(D37,'team abbr lookup'!A:B,2,FALSE)</f>
        <v>Los Angeles Rams</v>
      </c>
      <c r="F37">
        <v>9</v>
      </c>
      <c r="G37" t="s">
        <v>507</v>
      </c>
      <c r="H37">
        <v>39</v>
      </c>
      <c r="I37">
        <v>36</v>
      </c>
      <c r="J37">
        <f t="shared" si="1"/>
        <v>37.5</v>
      </c>
    </row>
    <row r="38" spans="1:10" x14ac:dyDescent="0.25">
      <c r="A38" t="str">
        <f t="shared" si="0"/>
        <v>BALMark Andrews</v>
      </c>
      <c r="B38">
        <v>37</v>
      </c>
      <c r="C38" t="s">
        <v>154</v>
      </c>
      <c r="D38" t="s">
        <v>488</v>
      </c>
      <c r="E38" t="str">
        <f>VLOOKUP(D38,'team abbr lookup'!A:B,2,FALSE)</f>
        <v>Baltimore Ravens</v>
      </c>
      <c r="F38">
        <v>8</v>
      </c>
      <c r="G38" t="s">
        <v>512</v>
      </c>
      <c r="H38">
        <v>47</v>
      </c>
      <c r="I38">
        <v>29</v>
      </c>
      <c r="J38">
        <f t="shared" si="1"/>
        <v>38</v>
      </c>
    </row>
    <row r="39" spans="1:10" x14ac:dyDescent="0.25">
      <c r="A39" t="str">
        <f t="shared" si="0"/>
        <v>CHIAllen Robinson</v>
      </c>
      <c r="B39">
        <v>38</v>
      </c>
      <c r="C39" t="s">
        <v>82</v>
      </c>
      <c r="D39" t="s">
        <v>499</v>
      </c>
      <c r="E39" t="str">
        <f>VLOOKUP(D39,'team abbr lookup'!A:B,2,FALSE)</f>
        <v>Chicago Bears</v>
      </c>
      <c r="F39">
        <v>11</v>
      </c>
      <c r="G39" t="s">
        <v>511</v>
      </c>
      <c r="H39">
        <v>46</v>
      </c>
      <c r="I39">
        <v>32</v>
      </c>
      <c r="J39">
        <f t="shared" si="1"/>
        <v>39</v>
      </c>
    </row>
    <row r="40" spans="1:10" x14ac:dyDescent="0.25">
      <c r="A40" t="str">
        <f t="shared" si="0"/>
        <v>HOUDavid Johnson</v>
      </c>
      <c r="B40">
        <v>39</v>
      </c>
      <c r="C40" t="s">
        <v>39</v>
      </c>
      <c r="D40" t="s">
        <v>513</v>
      </c>
      <c r="E40" t="str">
        <f>VLOOKUP(D40,'team abbr lookup'!A:B,2,FALSE)</f>
        <v>Houston Texans</v>
      </c>
      <c r="F40">
        <v>8</v>
      </c>
      <c r="G40" t="s">
        <v>514</v>
      </c>
      <c r="H40">
        <v>41</v>
      </c>
      <c r="I40">
        <v>44</v>
      </c>
      <c r="J40">
        <f t="shared" si="1"/>
        <v>42.5</v>
      </c>
    </row>
    <row r="41" spans="1:10" x14ac:dyDescent="0.25">
      <c r="A41" t="str">
        <f t="shared" si="0"/>
        <v>HOUDeshaun Watson</v>
      </c>
      <c r="B41">
        <v>40</v>
      </c>
      <c r="C41" t="s">
        <v>41</v>
      </c>
      <c r="D41" t="s">
        <v>513</v>
      </c>
      <c r="E41" t="str">
        <f>VLOOKUP(D41,'team abbr lookup'!A:B,2,FALSE)</f>
        <v>Houston Texans</v>
      </c>
      <c r="F41">
        <v>8</v>
      </c>
      <c r="G41" t="s">
        <v>530</v>
      </c>
      <c r="H41">
        <v>29</v>
      </c>
      <c r="I41">
        <v>57</v>
      </c>
      <c r="J41">
        <f t="shared" si="1"/>
        <v>43</v>
      </c>
    </row>
    <row r="42" spans="1:10" x14ac:dyDescent="0.25">
      <c r="A42" t="str">
        <f t="shared" si="0"/>
        <v>CARD.J. Moore</v>
      </c>
      <c r="B42">
        <v>41</v>
      </c>
      <c r="C42" t="s">
        <v>157</v>
      </c>
      <c r="D42" t="s">
        <v>463</v>
      </c>
      <c r="E42" t="str">
        <f>VLOOKUP(D42,'team abbr lookup'!A:B,2,FALSE)</f>
        <v>Carolina Panthers</v>
      </c>
      <c r="F42">
        <v>13</v>
      </c>
      <c r="G42" t="s">
        <v>515</v>
      </c>
      <c r="H42">
        <v>51</v>
      </c>
      <c r="I42">
        <v>35</v>
      </c>
      <c r="J42">
        <f t="shared" si="1"/>
        <v>43</v>
      </c>
    </row>
    <row r="43" spans="1:10" x14ac:dyDescent="0.25">
      <c r="A43" t="str">
        <f t="shared" si="0"/>
        <v>ATLCalvin Ridley</v>
      </c>
      <c r="B43">
        <v>42</v>
      </c>
      <c r="C43" t="s">
        <v>195</v>
      </c>
      <c r="D43" t="s">
        <v>477</v>
      </c>
      <c r="E43" t="str">
        <f>VLOOKUP(D43,'team abbr lookup'!A:B,2,FALSE)</f>
        <v>Atlanta Falcons</v>
      </c>
      <c r="F43">
        <v>10</v>
      </c>
      <c r="G43" t="s">
        <v>519</v>
      </c>
      <c r="H43">
        <v>48</v>
      </c>
      <c r="I43">
        <v>41</v>
      </c>
      <c r="J43">
        <f t="shared" si="1"/>
        <v>44.5</v>
      </c>
    </row>
    <row r="44" spans="1:10" x14ac:dyDescent="0.25">
      <c r="A44" t="str">
        <f t="shared" si="0"/>
        <v>DALDak Prescott</v>
      </c>
      <c r="B44">
        <v>43</v>
      </c>
      <c r="C44" t="s">
        <v>143</v>
      </c>
      <c r="D44" t="s">
        <v>465</v>
      </c>
      <c r="E44" t="str">
        <f>VLOOKUP(D44,'team abbr lookup'!A:B,2,FALSE)</f>
        <v>Dallas Cowboys</v>
      </c>
      <c r="F44">
        <v>10</v>
      </c>
      <c r="G44" t="s">
        <v>532</v>
      </c>
      <c r="H44">
        <v>38</v>
      </c>
      <c r="I44">
        <v>52</v>
      </c>
      <c r="J44">
        <f t="shared" si="1"/>
        <v>45</v>
      </c>
    </row>
    <row r="45" spans="1:10" x14ac:dyDescent="0.25">
      <c r="A45" t="str">
        <f t="shared" si="0"/>
        <v>BALMark Ingram</v>
      </c>
      <c r="B45">
        <v>44</v>
      </c>
      <c r="C45" t="s">
        <v>151</v>
      </c>
      <c r="D45" t="s">
        <v>488</v>
      </c>
      <c r="E45" t="str">
        <f>VLOOKUP(D45,'team abbr lookup'!A:B,2,FALSE)</f>
        <v>Baltimore Ravens</v>
      </c>
      <c r="F45">
        <v>8</v>
      </c>
      <c r="G45" t="s">
        <v>517</v>
      </c>
      <c r="H45">
        <v>40</v>
      </c>
      <c r="I45">
        <v>50</v>
      </c>
      <c r="J45">
        <f t="shared" si="1"/>
        <v>45</v>
      </c>
    </row>
    <row r="46" spans="1:10" x14ac:dyDescent="0.25">
      <c r="A46" t="str">
        <f t="shared" si="0"/>
        <v>PITJames Conner</v>
      </c>
      <c r="B46">
        <v>45</v>
      </c>
      <c r="C46" t="s">
        <v>291</v>
      </c>
      <c r="D46" t="s">
        <v>502</v>
      </c>
      <c r="E46" t="str">
        <f>VLOOKUP(D46,'team abbr lookup'!A:B,2,FALSE)</f>
        <v>Pittsburgh Steelers</v>
      </c>
      <c r="F46">
        <v>8</v>
      </c>
      <c r="G46" t="s">
        <v>521</v>
      </c>
      <c r="H46">
        <v>30</v>
      </c>
      <c r="I46">
        <v>61</v>
      </c>
      <c r="J46">
        <f t="shared" si="1"/>
        <v>45.5</v>
      </c>
    </row>
    <row r="47" spans="1:10" x14ac:dyDescent="0.25">
      <c r="A47" t="str">
        <f t="shared" si="0"/>
        <v>DENMelvin Gordon</v>
      </c>
      <c r="B47">
        <v>46</v>
      </c>
      <c r="C47" t="s">
        <v>7</v>
      </c>
      <c r="D47" t="s">
        <v>516</v>
      </c>
      <c r="E47" t="str">
        <f>VLOOKUP(D47,'team abbr lookup'!A:B,2,FALSE)</f>
        <v>Denver Broncos</v>
      </c>
      <c r="F47">
        <v>8</v>
      </c>
      <c r="G47" t="s">
        <v>524</v>
      </c>
      <c r="H47">
        <v>45</v>
      </c>
      <c r="I47">
        <v>46</v>
      </c>
      <c r="J47">
        <f t="shared" si="1"/>
        <v>45.5</v>
      </c>
    </row>
    <row r="48" spans="1:10" x14ac:dyDescent="0.25">
      <c r="A48" t="str">
        <f t="shared" si="0"/>
        <v>SFRaheem Mostert</v>
      </c>
      <c r="B48">
        <v>47</v>
      </c>
      <c r="C48" t="s">
        <v>56</v>
      </c>
      <c r="D48" t="s">
        <v>491</v>
      </c>
      <c r="E48" t="str">
        <f>VLOOKUP(D48,'team abbr lookup'!A:B,2,FALSE)</f>
        <v>San Francisco 49ers</v>
      </c>
      <c r="F48">
        <v>11</v>
      </c>
      <c r="G48" t="s">
        <v>527</v>
      </c>
      <c r="H48">
        <v>34</v>
      </c>
      <c r="I48">
        <v>62</v>
      </c>
      <c r="J48">
        <f t="shared" si="1"/>
        <v>48</v>
      </c>
    </row>
    <row r="49" spans="1:10" x14ac:dyDescent="0.25">
      <c r="A49" t="str">
        <f t="shared" si="0"/>
        <v>SEATyler Lockett</v>
      </c>
      <c r="B49">
        <v>48</v>
      </c>
      <c r="C49" t="s">
        <v>258</v>
      </c>
      <c r="D49" t="s">
        <v>505</v>
      </c>
      <c r="E49" t="str">
        <f>VLOOKUP(D49,'team abbr lookup'!A:B,2,FALSE)</f>
        <v>Seattle Seahawks</v>
      </c>
      <c r="F49">
        <v>6</v>
      </c>
      <c r="G49" t="s">
        <v>520</v>
      </c>
      <c r="H49">
        <v>49</v>
      </c>
      <c r="I49">
        <v>47</v>
      </c>
      <c r="J49">
        <f t="shared" si="1"/>
        <v>48</v>
      </c>
    </row>
    <row r="50" spans="1:10" x14ac:dyDescent="0.25">
      <c r="A50" t="str">
        <f t="shared" si="0"/>
        <v>DENCourtland Sutton</v>
      </c>
      <c r="B50">
        <v>49</v>
      </c>
      <c r="C50" t="s">
        <v>4</v>
      </c>
      <c r="D50" t="s">
        <v>516</v>
      </c>
      <c r="E50" t="str">
        <f>VLOOKUP(D50,'team abbr lookup'!A:B,2,FALSE)</f>
        <v>Denver Broncos</v>
      </c>
      <c r="F50">
        <v>8</v>
      </c>
      <c r="G50" t="s">
        <v>522</v>
      </c>
      <c r="H50">
        <v>58</v>
      </c>
      <c r="I50">
        <v>39</v>
      </c>
      <c r="J50">
        <f t="shared" si="1"/>
        <v>48.5</v>
      </c>
    </row>
    <row r="51" spans="1:10" x14ac:dyDescent="0.25">
      <c r="A51" t="str">
        <f t="shared" si="0"/>
        <v>PHIZach Ertz</v>
      </c>
      <c r="B51">
        <v>50</v>
      </c>
      <c r="C51" t="s">
        <v>275</v>
      </c>
      <c r="D51" t="s">
        <v>475</v>
      </c>
      <c r="E51" t="str">
        <f>VLOOKUP(D51,'team abbr lookup'!A:B,2,FALSE)</f>
        <v>Philadelphia Eagles</v>
      </c>
      <c r="F51">
        <v>9</v>
      </c>
      <c r="G51" t="s">
        <v>518</v>
      </c>
      <c r="H51">
        <v>55</v>
      </c>
      <c r="I51">
        <v>43</v>
      </c>
      <c r="J51">
        <f t="shared" si="1"/>
        <v>49</v>
      </c>
    </row>
    <row r="52" spans="1:10" x14ac:dyDescent="0.25">
      <c r="A52" t="str">
        <f t="shared" si="0"/>
        <v>NYJLe'Veon Bell</v>
      </c>
      <c r="B52">
        <v>51</v>
      </c>
      <c r="C52" t="s">
        <v>119</v>
      </c>
      <c r="D52" t="s">
        <v>508</v>
      </c>
      <c r="E52" t="str">
        <f>VLOOKUP(D52,'team abbr lookup'!A:B,2,FALSE)</f>
        <v>New York Jets</v>
      </c>
      <c r="F52">
        <v>11</v>
      </c>
      <c r="G52" t="s">
        <v>539</v>
      </c>
      <c r="H52">
        <v>43</v>
      </c>
      <c r="I52">
        <v>56</v>
      </c>
      <c r="J52">
        <f t="shared" si="1"/>
        <v>49.5</v>
      </c>
    </row>
    <row r="53" spans="1:10" x14ac:dyDescent="0.25">
      <c r="A53" t="str">
        <f t="shared" si="0"/>
        <v>MIADeVante Parker</v>
      </c>
      <c r="B53">
        <v>52</v>
      </c>
      <c r="C53" t="s">
        <v>409</v>
      </c>
      <c r="D53" t="s">
        <v>534</v>
      </c>
      <c r="E53" t="str">
        <f>VLOOKUP(D53,'team abbr lookup'!A:B,2,FALSE)</f>
        <v>Miami Dolphins</v>
      </c>
      <c r="F53">
        <v>11</v>
      </c>
      <c r="G53" t="s">
        <v>525</v>
      </c>
      <c r="H53">
        <v>60</v>
      </c>
      <c r="I53">
        <v>42</v>
      </c>
      <c r="J53">
        <f t="shared" si="1"/>
        <v>51</v>
      </c>
    </row>
    <row r="54" spans="1:10" x14ac:dyDescent="0.25">
      <c r="A54" t="str">
        <f t="shared" si="0"/>
        <v>LACKeenan Allen</v>
      </c>
      <c r="B54">
        <v>53</v>
      </c>
      <c r="C54" t="s">
        <v>91</v>
      </c>
      <c r="D54" t="s">
        <v>481</v>
      </c>
      <c r="E54" t="str">
        <f>VLOOKUP(D54,'team abbr lookup'!A:B,2,FALSE)</f>
        <v>Los Angeles Chargers</v>
      </c>
      <c r="F54">
        <v>10</v>
      </c>
      <c r="G54" t="s">
        <v>528</v>
      </c>
      <c r="H54">
        <v>57</v>
      </c>
      <c r="I54">
        <v>45</v>
      </c>
      <c r="J54">
        <f t="shared" si="1"/>
        <v>51</v>
      </c>
    </row>
    <row r="55" spans="1:10" x14ac:dyDescent="0.25">
      <c r="A55" t="str">
        <f t="shared" si="0"/>
        <v>SEAD.K. Metcalf</v>
      </c>
      <c r="B55">
        <v>54</v>
      </c>
      <c r="C55" t="s">
        <v>259</v>
      </c>
      <c r="D55" t="s">
        <v>505</v>
      </c>
      <c r="E55" t="str">
        <f>VLOOKUP(D55,'team abbr lookup'!A:B,2,FALSE)</f>
        <v>Seattle Seahawks</v>
      </c>
      <c r="F55">
        <v>6</v>
      </c>
      <c r="G55" t="s">
        <v>529</v>
      </c>
      <c r="H55">
        <v>54</v>
      </c>
      <c r="I55">
        <v>49</v>
      </c>
      <c r="J55">
        <f t="shared" si="1"/>
        <v>51.5</v>
      </c>
    </row>
    <row r="56" spans="1:10" x14ac:dyDescent="0.25">
      <c r="A56" t="str">
        <f t="shared" si="0"/>
        <v>LARRobert Woods</v>
      </c>
      <c r="B56">
        <v>55</v>
      </c>
      <c r="C56" t="s">
        <v>177</v>
      </c>
      <c r="D56" t="s">
        <v>510</v>
      </c>
      <c r="E56" t="str">
        <f>VLOOKUP(D56,'team abbr lookup'!A:B,2,FALSE)</f>
        <v>Los Angeles Rams</v>
      </c>
      <c r="F56">
        <v>9</v>
      </c>
      <c r="G56" t="s">
        <v>531</v>
      </c>
      <c r="H56">
        <v>56</v>
      </c>
      <c r="I56">
        <v>48</v>
      </c>
      <c r="J56">
        <f t="shared" si="1"/>
        <v>52</v>
      </c>
    </row>
    <row r="57" spans="1:10" x14ac:dyDescent="0.25">
      <c r="A57" t="str">
        <f t="shared" si="0"/>
        <v>SEARussell Wilson</v>
      </c>
      <c r="B57">
        <v>56</v>
      </c>
      <c r="C57" t="s">
        <v>265</v>
      </c>
      <c r="D57" t="s">
        <v>505</v>
      </c>
      <c r="E57" t="str">
        <f>VLOOKUP(D57,'team abbr lookup'!A:B,2,FALSE)</f>
        <v>Seattle Seahawks</v>
      </c>
      <c r="F57">
        <v>6</v>
      </c>
      <c r="G57" t="s">
        <v>537</v>
      </c>
      <c r="H57">
        <v>42</v>
      </c>
      <c r="I57">
        <v>64</v>
      </c>
      <c r="J57">
        <f t="shared" si="1"/>
        <v>53</v>
      </c>
    </row>
    <row r="58" spans="1:10" x14ac:dyDescent="0.25">
      <c r="A58" t="str">
        <f t="shared" si="0"/>
        <v>BUFStefon Diggs</v>
      </c>
      <c r="B58">
        <v>57</v>
      </c>
      <c r="C58" t="s">
        <v>131</v>
      </c>
      <c r="D58" t="s">
        <v>526</v>
      </c>
      <c r="E58" t="str">
        <f>VLOOKUP(D58,'team abbr lookup'!A:B,2,FALSE)</f>
        <v>Buffalo Bills</v>
      </c>
      <c r="F58">
        <v>11</v>
      </c>
      <c r="G58" t="s">
        <v>535</v>
      </c>
      <c r="H58">
        <v>59</v>
      </c>
      <c r="I58">
        <v>53</v>
      </c>
      <c r="J58">
        <f t="shared" si="1"/>
        <v>56</v>
      </c>
    </row>
    <row r="59" spans="1:10" x14ac:dyDescent="0.25">
      <c r="A59" t="str">
        <f t="shared" si="0"/>
        <v>ARIKyler Murray</v>
      </c>
      <c r="B59">
        <v>58</v>
      </c>
      <c r="C59" t="s">
        <v>227</v>
      </c>
      <c r="D59" t="s">
        <v>471</v>
      </c>
      <c r="E59" t="str">
        <f>VLOOKUP(D59,'team abbr lookup'!A:B,2,FALSE)</f>
        <v>Arizona Cardinals</v>
      </c>
      <c r="F59">
        <v>8</v>
      </c>
      <c r="G59" t="s">
        <v>538</v>
      </c>
      <c r="H59">
        <v>53</v>
      </c>
      <c r="I59">
        <v>59</v>
      </c>
      <c r="J59">
        <f t="shared" si="1"/>
        <v>56</v>
      </c>
    </row>
    <row r="60" spans="1:10" x14ac:dyDescent="0.25">
      <c r="A60" t="str">
        <f t="shared" si="0"/>
        <v>BUFDevin Singletary</v>
      </c>
      <c r="B60">
        <v>59</v>
      </c>
      <c r="C60" t="s">
        <v>134</v>
      </c>
      <c r="D60" t="s">
        <v>526</v>
      </c>
      <c r="E60" t="str">
        <f>VLOOKUP(D60,'team abbr lookup'!A:B,2,FALSE)</f>
        <v>Buffalo Bills</v>
      </c>
      <c r="F60">
        <v>11</v>
      </c>
      <c r="G60" t="s">
        <v>541</v>
      </c>
      <c r="H60">
        <v>50</v>
      </c>
      <c r="I60">
        <v>65</v>
      </c>
      <c r="J60">
        <f t="shared" si="1"/>
        <v>57.5</v>
      </c>
    </row>
    <row r="61" spans="1:10" x14ac:dyDescent="0.25">
      <c r="A61" t="str">
        <f t="shared" si="0"/>
        <v>JACDJ Chark</v>
      </c>
      <c r="B61">
        <v>60</v>
      </c>
      <c r="C61" t="s">
        <v>408</v>
      </c>
      <c r="D61" t="s">
        <v>495</v>
      </c>
      <c r="E61" t="str">
        <f>VLOOKUP(D61,'team abbr lookup'!A:B,2,FALSE)</f>
        <v>Jacksonville Jaguars</v>
      </c>
      <c r="F61">
        <v>7</v>
      </c>
      <c r="G61" t="s">
        <v>536</v>
      </c>
      <c r="H61">
        <v>62</v>
      </c>
      <c r="I61">
        <v>54</v>
      </c>
      <c r="J61">
        <f t="shared" si="1"/>
        <v>58</v>
      </c>
    </row>
    <row r="62" spans="1:10" x14ac:dyDescent="0.25">
      <c r="A62" t="str">
        <f t="shared" si="0"/>
        <v>INDT.Y. Hilton</v>
      </c>
      <c r="B62">
        <v>61</v>
      </c>
      <c r="C62" t="s">
        <v>165</v>
      </c>
      <c r="D62" t="s">
        <v>523</v>
      </c>
      <c r="E62" t="str">
        <f>VLOOKUP(D62,'team abbr lookup'!A:B,2,FALSE)</f>
        <v>Indianapolis Colts</v>
      </c>
      <c r="F62">
        <v>7</v>
      </c>
      <c r="G62" t="s">
        <v>540</v>
      </c>
      <c r="H62">
        <v>66</v>
      </c>
      <c r="I62">
        <v>55</v>
      </c>
      <c r="J62">
        <f t="shared" si="1"/>
        <v>60.5</v>
      </c>
    </row>
    <row r="63" spans="1:10" x14ac:dyDescent="0.25">
      <c r="A63" t="str">
        <f t="shared" si="0"/>
        <v>CINA.J. Green</v>
      </c>
      <c r="B63">
        <v>62</v>
      </c>
      <c r="C63" t="s">
        <v>404</v>
      </c>
      <c r="D63" t="s">
        <v>478</v>
      </c>
      <c r="E63" t="str">
        <f>VLOOKUP(D63,'team abbr lookup'!A:B,2,FALSE)</f>
        <v>Cincinnati Bengals</v>
      </c>
      <c r="F63">
        <v>9</v>
      </c>
      <c r="G63" t="s">
        <v>543</v>
      </c>
      <c r="H63">
        <v>65</v>
      </c>
      <c r="I63">
        <v>58</v>
      </c>
      <c r="J63">
        <f t="shared" si="1"/>
        <v>61.5</v>
      </c>
    </row>
    <row r="64" spans="1:10" x14ac:dyDescent="0.25">
      <c r="A64" t="str">
        <f t="shared" si="0"/>
        <v>LVDarren Waller</v>
      </c>
      <c r="B64">
        <v>63</v>
      </c>
      <c r="C64" t="s">
        <v>114</v>
      </c>
      <c r="D64" t="s">
        <v>484</v>
      </c>
      <c r="E64" t="str">
        <f>VLOOKUP(D64,'team abbr lookup'!A:B,2,FALSE)</f>
        <v>Las Vegas Raiders</v>
      </c>
      <c r="F64">
        <v>6</v>
      </c>
      <c r="G64" t="s">
        <v>533</v>
      </c>
      <c r="H64">
        <v>73</v>
      </c>
      <c r="I64">
        <v>51</v>
      </c>
      <c r="J64">
        <f t="shared" si="1"/>
        <v>62</v>
      </c>
    </row>
    <row r="65" spans="1:10" x14ac:dyDescent="0.25">
      <c r="A65" t="str">
        <f t="shared" si="0"/>
        <v>WASTerry McLaurin</v>
      </c>
      <c r="B65">
        <v>64</v>
      </c>
      <c r="C65" t="s">
        <v>17</v>
      </c>
      <c r="D65" t="s">
        <v>542</v>
      </c>
      <c r="E65" t="str">
        <f>VLOOKUP(D65,'team abbr lookup'!A:B,2,FALSE)</f>
        <v>Washington Football Team</v>
      </c>
      <c r="F65">
        <v>8</v>
      </c>
      <c r="G65" t="s">
        <v>548</v>
      </c>
      <c r="H65">
        <v>61</v>
      </c>
      <c r="I65">
        <v>63</v>
      </c>
      <c r="J65">
        <f t="shared" si="1"/>
        <v>62</v>
      </c>
    </row>
    <row r="66" spans="1:10" x14ac:dyDescent="0.25">
      <c r="A66" t="str">
        <f t="shared" si="0"/>
        <v>LARCam Akers</v>
      </c>
      <c r="B66">
        <v>65</v>
      </c>
      <c r="C66" t="s">
        <v>180</v>
      </c>
      <c r="D66" t="s">
        <v>510</v>
      </c>
      <c r="E66" t="str">
        <f>VLOOKUP(D66,'team abbr lookup'!A:B,2,FALSE)</f>
        <v>Los Angeles Rams</v>
      </c>
      <c r="F66">
        <v>9</v>
      </c>
      <c r="G66" t="s">
        <v>544</v>
      </c>
      <c r="H66">
        <v>52</v>
      </c>
      <c r="I66">
        <v>73</v>
      </c>
      <c r="J66">
        <f t="shared" si="1"/>
        <v>62.5</v>
      </c>
    </row>
    <row r="67" spans="1:10" x14ac:dyDescent="0.25">
      <c r="A67" t="str">
        <f t="shared" ref="A67:A130" si="2">_xlfn.CONCAT(D67,C67)</f>
        <v>CHIDavid Montgomery</v>
      </c>
      <c r="B67">
        <v>66</v>
      </c>
      <c r="C67" t="s">
        <v>85</v>
      </c>
      <c r="D67" t="s">
        <v>499</v>
      </c>
      <c r="E67" t="str">
        <f>VLOOKUP(D67,'team abbr lookup'!A:B,2,FALSE)</f>
        <v>Chicago Bears</v>
      </c>
      <c r="F67">
        <v>11</v>
      </c>
      <c r="G67" t="s">
        <v>545</v>
      </c>
      <c r="H67">
        <v>69</v>
      </c>
      <c r="I67">
        <v>60</v>
      </c>
      <c r="J67">
        <f t="shared" ref="J67:J130" si="3">AVERAGE(H67,I67)</f>
        <v>64.5</v>
      </c>
    </row>
    <row r="68" spans="1:10" x14ac:dyDescent="0.25">
      <c r="A68" t="str">
        <f t="shared" si="2"/>
        <v>DETD'Andre Swift</v>
      </c>
      <c r="B68">
        <v>67</v>
      </c>
      <c r="C68" t="s">
        <v>66</v>
      </c>
      <c r="D68" t="s">
        <v>492</v>
      </c>
      <c r="E68" t="str">
        <f>VLOOKUP(D68,'team abbr lookup'!A:B,2,FALSE)</f>
        <v>Detroit Lions</v>
      </c>
      <c r="F68">
        <v>5</v>
      </c>
      <c r="G68" t="s">
        <v>546</v>
      </c>
      <c r="H68">
        <v>68</v>
      </c>
      <c r="I68">
        <v>66</v>
      </c>
      <c r="J68">
        <f t="shared" si="3"/>
        <v>67</v>
      </c>
    </row>
    <row r="69" spans="1:10" x14ac:dyDescent="0.25">
      <c r="A69" t="str">
        <f t="shared" si="2"/>
        <v>CLEJarvis Landry</v>
      </c>
      <c r="B69">
        <v>68</v>
      </c>
      <c r="C69" t="s">
        <v>278</v>
      </c>
      <c r="D69" t="s">
        <v>473</v>
      </c>
      <c r="E69" t="str">
        <f>VLOOKUP(D69,'team abbr lookup'!A:B,2,FALSE)</f>
        <v>Cleveland Browns</v>
      </c>
      <c r="F69">
        <v>9</v>
      </c>
      <c r="G69" t="s">
        <v>549</v>
      </c>
      <c r="H69">
        <v>75</v>
      </c>
      <c r="I69">
        <v>68</v>
      </c>
      <c r="J69">
        <f t="shared" si="3"/>
        <v>71.5</v>
      </c>
    </row>
    <row r="70" spans="1:10" x14ac:dyDescent="0.25">
      <c r="A70" t="str">
        <f t="shared" si="2"/>
        <v>NODrew Brees</v>
      </c>
      <c r="B70">
        <v>69</v>
      </c>
      <c r="C70" t="s">
        <v>31</v>
      </c>
      <c r="D70" t="s">
        <v>466</v>
      </c>
      <c r="E70" t="str">
        <f>VLOOKUP(D70,'team abbr lookup'!A:B,2,FALSE)</f>
        <v>New Orleans Saints</v>
      </c>
      <c r="F70">
        <v>6</v>
      </c>
      <c r="G70" t="s">
        <v>560</v>
      </c>
      <c r="H70">
        <v>64</v>
      </c>
      <c r="I70">
        <v>80</v>
      </c>
      <c r="J70">
        <f t="shared" si="3"/>
        <v>72</v>
      </c>
    </row>
    <row r="71" spans="1:10" x14ac:dyDescent="0.25">
      <c r="A71" t="str">
        <f t="shared" si="2"/>
        <v>CLEKareem Hunt</v>
      </c>
      <c r="B71">
        <v>70</v>
      </c>
      <c r="C71" t="s">
        <v>281</v>
      </c>
      <c r="D71" t="s">
        <v>473</v>
      </c>
      <c r="E71" t="str">
        <f>VLOOKUP(D71,'team abbr lookup'!A:B,2,FALSE)</f>
        <v>Cleveland Browns</v>
      </c>
      <c r="F71">
        <v>9</v>
      </c>
      <c r="G71" t="s">
        <v>547</v>
      </c>
      <c r="H71">
        <v>63</v>
      </c>
      <c r="I71">
        <v>82</v>
      </c>
      <c r="J71">
        <f t="shared" si="3"/>
        <v>72.5</v>
      </c>
    </row>
    <row r="72" spans="1:10" x14ac:dyDescent="0.25">
      <c r="A72" t="str">
        <f t="shared" si="2"/>
        <v>BUFJosh Allen</v>
      </c>
      <c r="B72">
        <v>71</v>
      </c>
      <c r="C72" t="s">
        <v>80</v>
      </c>
      <c r="D72" t="s">
        <v>526</v>
      </c>
      <c r="E72" t="str">
        <f>VLOOKUP(D72,'team abbr lookup'!A:B,2,FALSE)</f>
        <v>Buffalo Bills</v>
      </c>
      <c r="F72">
        <v>11</v>
      </c>
      <c r="G72" t="s">
        <v>563</v>
      </c>
      <c r="H72">
        <v>77</v>
      </c>
      <c r="I72">
        <v>71</v>
      </c>
      <c r="J72">
        <f t="shared" si="3"/>
        <v>74</v>
      </c>
    </row>
    <row r="73" spans="1:10" x14ac:dyDescent="0.25">
      <c r="A73" t="str">
        <f t="shared" si="2"/>
        <v>TBRob Gronkowski</v>
      </c>
      <c r="B73">
        <v>72</v>
      </c>
      <c r="C73" t="s">
        <v>192</v>
      </c>
      <c r="D73" t="s">
        <v>487</v>
      </c>
      <c r="E73" t="str">
        <f>VLOOKUP(D73,'team abbr lookup'!A:B,2,FALSE)</f>
        <v>Tampa Bay Buccaneers</v>
      </c>
      <c r="F73">
        <v>13</v>
      </c>
      <c r="G73" t="s">
        <v>550</v>
      </c>
      <c r="H73">
        <v>71</v>
      </c>
      <c r="I73">
        <v>78</v>
      </c>
      <c r="J73">
        <f t="shared" si="3"/>
        <v>74.5</v>
      </c>
    </row>
    <row r="74" spans="1:10" x14ac:dyDescent="0.25">
      <c r="A74" t="str">
        <f t="shared" si="2"/>
        <v>DALMichael Gallup</v>
      </c>
      <c r="B74">
        <v>73</v>
      </c>
      <c r="C74" t="s">
        <v>139</v>
      </c>
      <c r="D74" t="s">
        <v>465</v>
      </c>
      <c r="E74" t="str">
        <f>VLOOKUP(D74,'team abbr lookup'!A:B,2,FALSE)</f>
        <v>Dallas Cowboys</v>
      </c>
      <c r="F74">
        <v>10</v>
      </c>
      <c r="G74" t="s">
        <v>551</v>
      </c>
      <c r="H74">
        <v>79</v>
      </c>
      <c r="I74">
        <v>72</v>
      </c>
      <c r="J74">
        <f t="shared" si="3"/>
        <v>75.5</v>
      </c>
    </row>
    <row r="75" spans="1:10" x14ac:dyDescent="0.25">
      <c r="A75" t="str">
        <f t="shared" si="2"/>
        <v>BALMarquise Brown</v>
      </c>
      <c r="B75">
        <v>74</v>
      </c>
      <c r="C75" t="s">
        <v>147</v>
      </c>
      <c r="D75" t="s">
        <v>488</v>
      </c>
      <c r="E75" t="str">
        <f>VLOOKUP(D75,'team abbr lookup'!A:B,2,FALSE)</f>
        <v>Baltimore Ravens</v>
      </c>
      <c r="F75">
        <v>8</v>
      </c>
      <c r="G75" t="s">
        <v>552</v>
      </c>
      <c r="H75">
        <v>76</v>
      </c>
      <c r="I75">
        <v>75</v>
      </c>
      <c r="J75">
        <f t="shared" si="3"/>
        <v>75.5</v>
      </c>
    </row>
    <row r="76" spans="1:10" x14ac:dyDescent="0.25">
      <c r="A76" t="str">
        <f t="shared" si="2"/>
        <v>NEJulian Edelman</v>
      </c>
      <c r="B76">
        <v>75</v>
      </c>
      <c r="C76" t="s">
        <v>247</v>
      </c>
      <c r="D76" t="s">
        <v>553</v>
      </c>
      <c r="E76" t="str">
        <f>VLOOKUP(D76,'team abbr lookup'!A:B,2,FALSE)</f>
        <v>New England Patriots</v>
      </c>
      <c r="F76">
        <v>6</v>
      </c>
      <c r="G76" t="s">
        <v>554</v>
      </c>
      <c r="H76">
        <v>84</v>
      </c>
      <c r="I76">
        <v>70</v>
      </c>
      <c r="J76">
        <f t="shared" si="3"/>
        <v>77</v>
      </c>
    </row>
    <row r="77" spans="1:10" x14ac:dyDescent="0.25">
      <c r="A77" t="str">
        <f t="shared" si="2"/>
        <v>ATLMatt Ryan</v>
      </c>
      <c r="B77">
        <v>76</v>
      </c>
      <c r="C77" t="s">
        <v>199</v>
      </c>
      <c r="D77" t="s">
        <v>477</v>
      </c>
      <c r="E77" t="str">
        <f>VLOOKUP(D77,'team abbr lookup'!A:B,2,FALSE)</f>
        <v>Atlanta Falcons</v>
      </c>
      <c r="F77">
        <v>10</v>
      </c>
      <c r="G77" t="s">
        <v>564</v>
      </c>
      <c r="H77">
        <v>72</v>
      </c>
      <c r="I77">
        <v>85</v>
      </c>
      <c r="J77">
        <f t="shared" si="3"/>
        <v>78.5</v>
      </c>
    </row>
    <row r="78" spans="1:10" x14ac:dyDescent="0.25">
      <c r="A78" t="str">
        <f t="shared" si="2"/>
        <v>GBAaron Rodgers</v>
      </c>
      <c r="B78">
        <v>77</v>
      </c>
      <c r="C78" t="s">
        <v>209</v>
      </c>
      <c r="D78" t="s">
        <v>470</v>
      </c>
      <c r="E78" t="str">
        <f>VLOOKUP(D78,'team abbr lookup'!A:B,2,FALSE)</f>
        <v>Green Bay Packers</v>
      </c>
      <c r="F78">
        <v>5</v>
      </c>
      <c r="G78" t="s">
        <v>566</v>
      </c>
      <c r="H78">
        <v>74</v>
      </c>
      <c r="I78">
        <v>84</v>
      </c>
      <c r="J78">
        <f t="shared" si="3"/>
        <v>79</v>
      </c>
    </row>
    <row r="79" spans="1:10" x14ac:dyDescent="0.25">
      <c r="A79" t="str">
        <f t="shared" si="2"/>
        <v>CINTyler Boyd</v>
      </c>
      <c r="B79">
        <v>78</v>
      </c>
      <c r="C79" t="s">
        <v>231</v>
      </c>
      <c r="D79" t="s">
        <v>478</v>
      </c>
      <c r="E79" t="str">
        <f>VLOOKUP(D79,'team abbr lookup'!A:B,2,FALSE)</f>
        <v>Cincinnati Bengals</v>
      </c>
      <c r="F79">
        <v>9</v>
      </c>
      <c r="G79" t="s">
        <v>555</v>
      </c>
      <c r="H79">
        <v>82</v>
      </c>
      <c r="I79">
        <v>76</v>
      </c>
      <c r="J79">
        <f t="shared" si="3"/>
        <v>79</v>
      </c>
    </row>
    <row r="80" spans="1:10" x14ac:dyDescent="0.25">
      <c r="A80" t="str">
        <f t="shared" si="2"/>
        <v>TBTom Brady</v>
      </c>
      <c r="B80">
        <v>79</v>
      </c>
      <c r="C80" t="s">
        <v>191</v>
      </c>
      <c r="D80" t="s">
        <v>487</v>
      </c>
      <c r="E80" t="str">
        <f>VLOOKUP(D80,'team abbr lookup'!A:B,2,FALSE)</f>
        <v>Tampa Bay Buccaneers</v>
      </c>
      <c r="F80">
        <v>13</v>
      </c>
      <c r="G80" t="s">
        <v>573</v>
      </c>
      <c r="H80">
        <v>70</v>
      </c>
      <c r="I80">
        <v>89</v>
      </c>
      <c r="J80">
        <f t="shared" si="3"/>
        <v>79.5</v>
      </c>
    </row>
    <row r="81" spans="1:10" x14ac:dyDescent="0.25">
      <c r="A81" t="str">
        <f t="shared" si="2"/>
        <v>NOJared Cook</v>
      </c>
      <c r="B81">
        <v>80</v>
      </c>
      <c r="C81" t="s">
        <v>33</v>
      </c>
      <c r="D81" t="s">
        <v>466</v>
      </c>
      <c r="E81" t="str">
        <f>VLOOKUP(D81,'team abbr lookup'!A:B,2,FALSE)</f>
        <v>New Orleans Saints</v>
      </c>
      <c r="F81">
        <v>6</v>
      </c>
      <c r="G81" t="s">
        <v>558</v>
      </c>
      <c r="H81">
        <v>81</v>
      </c>
      <c r="I81">
        <v>79</v>
      </c>
      <c r="J81">
        <f t="shared" si="3"/>
        <v>80</v>
      </c>
    </row>
    <row r="82" spans="1:10" x14ac:dyDescent="0.25">
      <c r="A82" t="str">
        <f t="shared" si="2"/>
        <v>LACHunter Henry</v>
      </c>
      <c r="B82">
        <v>81</v>
      </c>
      <c r="C82" t="s">
        <v>98</v>
      </c>
      <c r="D82" t="s">
        <v>481</v>
      </c>
      <c r="E82" t="str">
        <f>VLOOKUP(D82,'team abbr lookup'!A:B,2,FALSE)</f>
        <v>Los Angeles Chargers</v>
      </c>
      <c r="F82">
        <v>10</v>
      </c>
      <c r="G82" t="s">
        <v>559</v>
      </c>
      <c r="H82">
        <v>93</v>
      </c>
      <c r="I82">
        <v>69</v>
      </c>
      <c r="J82">
        <f t="shared" si="3"/>
        <v>81</v>
      </c>
    </row>
    <row r="83" spans="1:10" x14ac:dyDescent="0.25">
      <c r="A83" t="str">
        <f t="shared" si="2"/>
        <v>NYGEvan Engram</v>
      </c>
      <c r="B83">
        <v>82</v>
      </c>
      <c r="C83" t="s">
        <v>106</v>
      </c>
      <c r="D83" t="s">
        <v>464</v>
      </c>
      <c r="E83" t="str">
        <f>VLOOKUP(D83,'team abbr lookup'!A:B,2,FALSE)</f>
        <v>New York Giants</v>
      </c>
      <c r="F83">
        <v>11</v>
      </c>
      <c r="G83" t="s">
        <v>561</v>
      </c>
      <c r="H83">
        <v>88</v>
      </c>
      <c r="I83">
        <v>74</v>
      </c>
      <c r="J83">
        <f t="shared" si="3"/>
        <v>81</v>
      </c>
    </row>
    <row r="84" spans="1:10" x14ac:dyDescent="0.25">
      <c r="A84" t="str">
        <f t="shared" si="2"/>
        <v>SFDeebo Samuel</v>
      </c>
      <c r="B84">
        <v>83</v>
      </c>
      <c r="C84" t="s">
        <v>53</v>
      </c>
      <c r="D84" t="s">
        <v>491</v>
      </c>
      <c r="E84" t="str">
        <f>VLOOKUP(D84,'team abbr lookup'!A:B,2,FALSE)</f>
        <v>San Francisco 49ers</v>
      </c>
      <c r="F84">
        <v>11</v>
      </c>
      <c r="G84" t="s">
        <v>557</v>
      </c>
      <c r="H84">
        <v>99</v>
      </c>
      <c r="I84">
        <v>67</v>
      </c>
      <c r="J84">
        <f t="shared" si="3"/>
        <v>83</v>
      </c>
    </row>
    <row r="85" spans="1:10" x14ac:dyDescent="0.25">
      <c r="A85" t="str">
        <f t="shared" si="2"/>
        <v>TBRonald Jones II</v>
      </c>
      <c r="B85">
        <v>84</v>
      </c>
      <c r="C85" t="s">
        <v>190</v>
      </c>
      <c r="D85" t="s">
        <v>487</v>
      </c>
      <c r="E85" t="str">
        <f>VLOOKUP(D85,'team abbr lookup'!A:B,2,FALSE)</f>
        <v>Tampa Bay Buccaneers</v>
      </c>
      <c r="F85">
        <v>13</v>
      </c>
      <c r="G85" t="s">
        <v>556</v>
      </c>
      <c r="H85">
        <v>67</v>
      </c>
      <c r="I85">
        <v>101</v>
      </c>
      <c r="J85">
        <f t="shared" si="3"/>
        <v>84</v>
      </c>
    </row>
    <row r="86" spans="1:10" x14ac:dyDescent="0.25">
      <c r="A86" t="str">
        <f t="shared" si="2"/>
        <v>HOUBrandin Cooks</v>
      </c>
      <c r="B86">
        <v>85</v>
      </c>
      <c r="C86" t="s">
        <v>36</v>
      </c>
      <c r="D86" t="s">
        <v>513</v>
      </c>
      <c r="E86" t="str">
        <f>VLOOKUP(D86,'team abbr lookup'!A:B,2,FALSE)</f>
        <v>Houston Texans</v>
      </c>
      <c r="F86">
        <v>8</v>
      </c>
      <c r="G86" t="s">
        <v>565</v>
      </c>
      <c r="H86">
        <v>80</v>
      </c>
      <c r="I86">
        <v>88</v>
      </c>
      <c r="J86">
        <f t="shared" si="3"/>
        <v>84</v>
      </c>
    </row>
    <row r="87" spans="1:10" x14ac:dyDescent="0.25">
      <c r="A87" t="str">
        <f t="shared" si="2"/>
        <v>HOUWill Fuller</v>
      </c>
      <c r="B87">
        <v>86</v>
      </c>
      <c r="C87" t="s">
        <v>35</v>
      </c>
      <c r="D87" t="s">
        <v>513</v>
      </c>
      <c r="E87" t="str">
        <f>VLOOKUP(D87,'team abbr lookup'!A:B,2,FALSE)</f>
        <v>Houston Texans</v>
      </c>
      <c r="F87">
        <v>8</v>
      </c>
      <c r="G87" t="s">
        <v>567</v>
      </c>
      <c r="H87">
        <v>89</v>
      </c>
      <c r="I87">
        <v>81</v>
      </c>
      <c r="J87">
        <f t="shared" si="3"/>
        <v>85</v>
      </c>
    </row>
    <row r="88" spans="1:10" x14ac:dyDescent="0.25">
      <c r="A88" t="str">
        <f t="shared" si="2"/>
        <v>MIAJordan Howard</v>
      </c>
      <c r="B88">
        <v>87</v>
      </c>
      <c r="C88" t="s">
        <v>48</v>
      </c>
      <c r="D88" t="s">
        <v>534</v>
      </c>
      <c r="E88" t="str">
        <f>VLOOKUP(D88,'team abbr lookup'!A:B,2,FALSE)</f>
        <v>Miami Dolphins</v>
      </c>
      <c r="F88">
        <v>11</v>
      </c>
      <c r="G88" t="s">
        <v>562</v>
      </c>
      <c r="H88">
        <v>83</v>
      </c>
      <c r="I88">
        <v>90</v>
      </c>
      <c r="J88">
        <f t="shared" si="3"/>
        <v>86.5</v>
      </c>
    </row>
    <row r="89" spans="1:10" x14ac:dyDescent="0.25">
      <c r="A89" t="str">
        <f t="shared" si="2"/>
        <v>DETMarvin Jones</v>
      </c>
      <c r="B89">
        <v>88</v>
      </c>
      <c r="C89" t="s">
        <v>64</v>
      </c>
      <c r="D89" t="s">
        <v>492</v>
      </c>
      <c r="E89" t="str">
        <f>VLOOKUP(D89,'team abbr lookup'!A:B,2,FALSE)</f>
        <v>Detroit Lions</v>
      </c>
      <c r="F89">
        <v>5</v>
      </c>
      <c r="G89" t="s">
        <v>569</v>
      </c>
      <c r="H89">
        <v>92</v>
      </c>
      <c r="I89">
        <v>86</v>
      </c>
      <c r="J89">
        <f t="shared" si="3"/>
        <v>89</v>
      </c>
    </row>
    <row r="90" spans="1:10" x14ac:dyDescent="0.25">
      <c r="A90" t="str">
        <f t="shared" si="2"/>
        <v>DETKerryon Johnson</v>
      </c>
      <c r="B90">
        <v>89</v>
      </c>
      <c r="C90" t="s">
        <v>67</v>
      </c>
      <c r="D90" t="s">
        <v>492</v>
      </c>
      <c r="E90" t="str">
        <f>VLOOKUP(D90,'team abbr lookup'!A:B,2,FALSE)</f>
        <v>Detroit Lions</v>
      </c>
      <c r="F90">
        <v>5</v>
      </c>
      <c r="G90" t="s">
        <v>568</v>
      </c>
      <c r="H90">
        <v>86</v>
      </c>
      <c r="I90">
        <v>92</v>
      </c>
      <c r="J90">
        <f t="shared" si="3"/>
        <v>89</v>
      </c>
    </row>
    <row r="91" spans="1:10" x14ac:dyDescent="0.25">
      <c r="A91" t="str">
        <f t="shared" si="2"/>
        <v>PHICarson Wentz</v>
      </c>
      <c r="B91">
        <v>90</v>
      </c>
      <c r="C91" t="s">
        <v>274</v>
      </c>
      <c r="D91" t="s">
        <v>475</v>
      </c>
      <c r="E91" t="str">
        <f>VLOOKUP(D91,'team abbr lookup'!A:B,2,FALSE)</f>
        <v>Philadelphia Eagles</v>
      </c>
      <c r="F91">
        <v>9</v>
      </c>
      <c r="G91" t="s">
        <v>574</v>
      </c>
      <c r="H91">
        <v>85</v>
      </c>
      <c r="I91">
        <v>94</v>
      </c>
      <c r="J91">
        <f t="shared" si="3"/>
        <v>89.5</v>
      </c>
    </row>
    <row r="92" spans="1:10" x14ac:dyDescent="0.25">
      <c r="A92" t="str">
        <f t="shared" si="2"/>
        <v>NESony Michel</v>
      </c>
      <c r="B92">
        <v>91</v>
      </c>
      <c r="C92" t="s">
        <v>251</v>
      </c>
      <c r="D92" t="s">
        <v>553</v>
      </c>
      <c r="E92" t="str">
        <f>VLOOKUP(D92,'team abbr lookup'!A:B,2,FALSE)</f>
        <v>New England Patriots</v>
      </c>
      <c r="F92">
        <v>6</v>
      </c>
      <c r="G92" t="s">
        <v>570</v>
      </c>
      <c r="H92">
        <v>106</v>
      </c>
      <c r="I92">
        <v>77</v>
      </c>
      <c r="J92">
        <f t="shared" si="3"/>
        <v>91.5</v>
      </c>
    </row>
    <row r="93" spans="1:10" x14ac:dyDescent="0.25">
      <c r="A93" t="str">
        <f t="shared" si="2"/>
        <v>BALJ.K. Dobbins</v>
      </c>
      <c r="B93">
        <v>92</v>
      </c>
      <c r="C93" t="s">
        <v>152</v>
      </c>
      <c r="D93" t="s">
        <v>488</v>
      </c>
      <c r="E93" t="str">
        <f>VLOOKUP(D93,'team abbr lookup'!A:B,2,FALSE)</f>
        <v>Baltimore Ravens</v>
      </c>
      <c r="F93">
        <v>8</v>
      </c>
      <c r="G93" t="s">
        <v>571</v>
      </c>
      <c r="H93">
        <v>78</v>
      </c>
      <c r="I93">
        <v>105</v>
      </c>
      <c r="J93">
        <f t="shared" si="3"/>
        <v>91.5</v>
      </c>
    </row>
    <row r="94" spans="1:10" x14ac:dyDescent="0.25">
      <c r="A94" t="str">
        <f t="shared" si="2"/>
        <v>INDMarlon Mack</v>
      </c>
      <c r="B94">
        <v>93</v>
      </c>
      <c r="C94" t="s">
        <v>169</v>
      </c>
      <c r="D94" t="s">
        <v>523</v>
      </c>
      <c r="E94" t="str">
        <f>VLOOKUP(D94,'team abbr lookup'!A:B,2,FALSE)</f>
        <v>Indianapolis Colts</v>
      </c>
      <c r="F94">
        <v>7</v>
      </c>
      <c r="G94" t="s">
        <v>572</v>
      </c>
      <c r="H94">
        <v>90</v>
      </c>
      <c r="I94">
        <v>95</v>
      </c>
      <c r="J94">
        <f t="shared" si="3"/>
        <v>92.5</v>
      </c>
    </row>
    <row r="95" spans="1:10" x14ac:dyDescent="0.25">
      <c r="A95" t="str">
        <f t="shared" si="2"/>
        <v>LARTyler Higbee</v>
      </c>
      <c r="B95">
        <v>94</v>
      </c>
      <c r="C95" t="s">
        <v>184</v>
      </c>
      <c r="D95" t="s">
        <v>510</v>
      </c>
      <c r="E95" t="str">
        <f>VLOOKUP(D95,'team abbr lookup'!A:B,2,FALSE)</f>
        <v>Los Angeles Rams</v>
      </c>
      <c r="F95">
        <v>9</v>
      </c>
      <c r="G95" t="s">
        <v>577</v>
      </c>
      <c r="H95">
        <v>110</v>
      </c>
      <c r="I95">
        <v>83</v>
      </c>
      <c r="J95">
        <f t="shared" si="3"/>
        <v>96.5</v>
      </c>
    </row>
    <row r="96" spans="1:10" x14ac:dyDescent="0.25">
      <c r="A96" t="str">
        <f t="shared" si="2"/>
        <v>NEJames White</v>
      </c>
      <c r="B96">
        <v>95</v>
      </c>
      <c r="C96" t="s">
        <v>252</v>
      </c>
      <c r="D96" t="s">
        <v>553</v>
      </c>
      <c r="E96" t="str">
        <f>VLOOKUP(D96,'team abbr lookup'!A:B,2,FALSE)</f>
        <v>New England Patriots</v>
      </c>
      <c r="F96">
        <v>6</v>
      </c>
      <c r="G96" t="s">
        <v>576</v>
      </c>
      <c r="H96">
        <v>87</v>
      </c>
      <c r="I96">
        <v>106</v>
      </c>
      <c r="J96">
        <f t="shared" si="3"/>
        <v>96.5</v>
      </c>
    </row>
    <row r="97" spans="1:10" x14ac:dyDescent="0.25">
      <c r="A97" t="str">
        <f t="shared" si="2"/>
        <v>DENPhillip Lindsay</v>
      </c>
      <c r="B97">
        <v>96</v>
      </c>
      <c r="C97" t="s">
        <v>9</v>
      </c>
      <c r="D97" t="s">
        <v>516</v>
      </c>
      <c r="E97" t="str">
        <f>VLOOKUP(D97,'team abbr lookup'!A:B,2,FALSE)</f>
        <v>Denver Broncos</v>
      </c>
      <c r="F97">
        <v>8</v>
      </c>
      <c r="G97" t="s">
        <v>578</v>
      </c>
      <c r="H97">
        <v>97</v>
      </c>
      <c r="I97">
        <v>96</v>
      </c>
      <c r="J97">
        <f t="shared" si="3"/>
        <v>96.5</v>
      </c>
    </row>
    <row r="98" spans="1:10" x14ac:dyDescent="0.25">
      <c r="A98" t="str">
        <f t="shared" si="2"/>
        <v>DALCeeDee Lamb</v>
      </c>
      <c r="B98">
        <v>97</v>
      </c>
      <c r="C98" t="s">
        <v>140</v>
      </c>
      <c r="D98" t="s">
        <v>465</v>
      </c>
      <c r="E98" t="str">
        <f>VLOOKUP(D98,'team abbr lookup'!A:B,2,FALSE)</f>
        <v>Dallas Cowboys</v>
      </c>
      <c r="F98">
        <v>10</v>
      </c>
      <c r="G98" t="s">
        <v>575</v>
      </c>
      <c r="H98">
        <v>91</v>
      </c>
      <c r="I98">
        <v>104</v>
      </c>
      <c r="J98">
        <f t="shared" si="3"/>
        <v>97.5</v>
      </c>
    </row>
    <row r="99" spans="1:10" x14ac:dyDescent="0.25">
      <c r="A99" t="str">
        <f t="shared" si="2"/>
        <v>CLEAustin Hooper</v>
      </c>
      <c r="B99">
        <v>98</v>
      </c>
      <c r="C99" t="s">
        <v>284</v>
      </c>
      <c r="D99" t="s">
        <v>473</v>
      </c>
      <c r="E99" t="str">
        <f>VLOOKUP(D99,'team abbr lookup'!A:B,2,FALSE)</f>
        <v>Cleveland Browns</v>
      </c>
      <c r="F99">
        <v>9</v>
      </c>
      <c r="G99" t="s">
        <v>584</v>
      </c>
      <c r="H99">
        <v>104</v>
      </c>
      <c r="I99">
        <v>93</v>
      </c>
      <c r="J99">
        <f t="shared" si="3"/>
        <v>98.5</v>
      </c>
    </row>
    <row r="100" spans="1:10" x14ac:dyDescent="0.25">
      <c r="A100" t="str">
        <f t="shared" si="2"/>
        <v>NOEmmanuel Sanders</v>
      </c>
      <c r="B100">
        <v>99</v>
      </c>
      <c r="C100" t="s">
        <v>27</v>
      </c>
      <c r="D100" t="s">
        <v>466</v>
      </c>
      <c r="E100" t="str">
        <f>VLOOKUP(D100,'team abbr lookup'!A:B,2,FALSE)</f>
        <v>New Orleans Saints</v>
      </c>
      <c r="F100">
        <v>6</v>
      </c>
      <c r="G100" t="s">
        <v>579</v>
      </c>
      <c r="H100">
        <v>101</v>
      </c>
      <c r="I100">
        <v>103</v>
      </c>
      <c r="J100">
        <f t="shared" si="3"/>
        <v>102</v>
      </c>
    </row>
    <row r="101" spans="1:10" x14ac:dyDescent="0.25">
      <c r="A101" t="str">
        <f t="shared" si="2"/>
        <v>ARIChristian Kirk</v>
      </c>
      <c r="B101">
        <v>100</v>
      </c>
      <c r="C101" t="s">
        <v>222</v>
      </c>
      <c r="D101" t="s">
        <v>471</v>
      </c>
      <c r="E101" t="str">
        <f>VLOOKUP(D101,'team abbr lookup'!A:B,2,FALSE)</f>
        <v>Arizona Cardinals</v>
      </c>
      <c r="F101">
        <v>8</v>
      </c>
      <c r="G101" t="s">
        <v>580</v>
      </c>
      <c r="H101">
        <v>114</v>
      </c>
      <c r="I101">
        <v>91</v>
      </c>
      <c r="J101">
        <f t="shared" si="3"/>
        <v>102.5</v>
      </c>
    </row>
    <row r="102" spans="1:10" x14ac:dyDescent="0.25">
      <c r="A102" t="str">
        <f t="shared" si="2"/>
        <v>DETMatt Stafford</v>
      </c>
      <c r="B102">
        <v>101</v>
      </c>
      <c r="C102" t="s">
        <v>366</v>
      </c>
      <c r="D102" t="s">
        <v>492</v>
      </c>
      <c r="E102" t="str">
        <f>VLOOKUP(D102,'team abbr lookup'!A:B,2,FALSE)</f>
        <v>Detroit Lions</v>
      </c>
      <c r="F102">
        <v>5</v>
      </c>
      <c r="G102" t="s">
        <v>586</v>
      </c>
      <c r="H102">
        <v>105</v>
      </c>
      <c r="I102">
        <v>102</v>
      </c>
      <c r="J102">
        <f t="shared" si="3"/>
        <v>103.5</v>
      </c>
    </row>
    <row r="103" spans="1:10" x14ac:dyDescent="0.25">
      <c r="A103" t="str">
        <f t="shared" si="2"/>
        <v>BUFJohn Brown</v>
      </c>
      <c r="B103">
        <v>102</v>
      </c>
      <c r="C103" t="s">
        <v>132</v>
      </c>
      <c r="D103" t="s">
        <v>526</v>
      </c>
      <c r="E103" t="str">
        <f>VLOOKUP(D103,'team abbr lookup'!A:B,2,FALSE)</f>
        <v>Buffalo Bills</v>
      </c>
      <c r="F103">
        <v>11</v>
      </c>
      <c r="G103" t="s">
        <v>581</v>
      </c>
      <c r="H103">
        <v>121</v>
      </c>
      <c r="I103">
        <v>87</v>
      </c>
      <c r="J103">
        <f t="shared" si="3"/>
        <v>104</v>
      </c>
    </row>
    <row r="104" spans="1:10" x14ac:dyDescent="0.25">
      <c r="A104" t="str">
        <f t="shared" si="2"/>
        <v>DENJerry Jeudy</v>
      </c>
      <c r="B104">
        <v>103</v>
      </c>
      <c r="C104" t="s">
        <v>6</v>
      </c>
      <c r="D104" t="s">
        <v>516</v>
      </c>
      <c r="E104" t="str">
        <f>VLOOKUP(D104,'team abbr lookup'!A:B,2,FALSE)</f>
        <v>Denver Broncos</v>
      </c>
      <c r="F104">
        <v>8</v>
      </c>
      <c r="G104" t="s">
        <v>582</v>
      </c>
      <c r="H104">
        <v>103</v>
      </c>
      <c r="I104">
        <v>110</v>
      </c>
      <c r="J104">
        <f t="shared" si="3"/>
        <v>106.5</v>
      </c>
    </row>
    <row r="105" spans="1:10" x14ac:dyDescent="0.25">
      <c r="A105" t="str">
        <f t="shared" si="2"/>
        <v>NYGDarius Slayton</v>
      </c>
      <c r="B105">
        <v>104</v>
      </c>
      <c r="C105" t="s">
        <v>100</v>
      </c>
      <c r="D105" t="s">
        <v>464</v>
      </c>
      <c r="E105" t="str">
        <f>VLOOKUP(D105,'team abbr lookup'!A:B,2,FALSE)</f>
        <v>New York Giants</v>
      </c>
      <c r="F105">
        <v>11</v>
      </c>
      <c r="G105" t="s">
        <v>588</v>
      </c>
      <c r="H105">
        <v>115</v>
      </c>
      <c r="I105">
        <v>100</v>
      </c>
      <c r="J105">
        <f t="shared" si="3"/>
        <v>107.5</v>
      </c>
    </row>
    <row r="106" spans="1:10" x14ac:dyDescent="0.25">
      <c r="A106" t="str">
        <f t="shared" si="2"/>
        <v>CHITarik Cohen</v>
      </c>
      <c r="B106">
        <v>105</v>
      </c>
      <c r="C106" t="s">
        <v>86</v>
      </c>
      <c r="D106" t="s">
        <v>499</v>
      </c>
      <c r="E106" t="str">
        <f>VLOOKUP(D106,'team abbr lookup'!A:B,2,FALSE)</f>
        <v>Chicago Bears</v>
      </c>
      <c r="F106">
        <v>11</v>
      </c>
      <c r="G106" t="s">
        <v>583</v>
      </c>
      <c r="H106">
        <v>96</v>
      </c>
      <c r="I106">
        <v>126</v>
      </c>
      <c r="J106">
        <f t="shared" si="3"/>
        <v>111</v>
      </c>
    </row>
    <row r="107" spans="1:10" x14ac:dyDescent="0.25">
      <c r="A107" t="str">
        <f t="shared" si="2"/>
        <v>MIAMatt Breida</v>
      </c>
      <c r="B107">
        <v>106</v>
      </c>
      <c r="C107" t="s">
        <v>49</v>
      </c>
      <c r="D107" t="s">
        <v>534</v>
      </c>
      <c r="E107" t="str">
        <f>VLOOKUP(D107,'team abbr lookup'!A:B,2,FALSE)</f>
        <v>Miami Dolphins</v>
      </c>
      <c r="F107">
        <v>11</v>
      </c>
      <c r="G107" t="s">
        <v>587</v>
      </c>
      <c r="H107">
        <v>126</v>
      </c>
      <c r="I107">
        <v>99</v>
      </c>
      <c r="J107">
        <f t="shared" si="3"/>
        <v>112.5</v>
      </c>
    </row>
    <row r="108" spans="1:10" x14ac:dyDescent="0.25">
      <c r="A108" t="str">
        <f t="shared" si="2"/>
        <v>NYGGolden Tate</v>
      </c>
      <c r="B108">
        <v>107</v>
      </c>
      <c r="C108" t="s">
        <v>102</v>
      </c>
      <c r="D108" t="s">
        <v>464</v>
      </c>
      <c r="E108" t="str">
        <f>VLOOKUP(D108,'team abbr lookup'!A:B,2,FALSE)</f>
        <v>New York Giants</v>
      </c>
      <c r="F108">
        <v>11</v>
      </c>
      <c r="G108" t="s">
        <v>592</v>
      </c>
      <c r="H108">
        <v>100</v>
      </c>
      <c r="I108">
        <v>127</v>
      </c>
      <c r="J108">
        <f t="shared" si="3"/>
        <v>113.5</v>
      </c>
    </row>
    <row r="109" spans="1:10" x14ac:dyDescent="0.25">
      <c r="A109" t="str">
        <f t="shared" si="2"/>
        <v>SFTevin Coleman</v>
      </c>
      <c r="B109">
        <v>108</v>
      </c>
      <c r="C109" t="s">
        <v>57</v>
      </c>
      <c r="D109" t="s">
        <v>491</v>
      </c>
      <c r="E109" t="str">
        <f>VLOOKUP(D109,'team abbr lookup'!A:B,2,FALSE)</f>
        <v>San Francisco 49ers</v>
      </c>
      <c r="F109">
        <v>11</v>
      </c>
      <c r="G109" t="s">
        <v>589</v>
      </c>
      <c r="H109">
        <v>119</v>
      </c>
      <c r="I109">
        <v>111</v>
      </c>
      <c r="J109">
        <f t="shared" si="3"/>
        <v>115</v>
      </c>
    </row>
    <row r="110" spans="1:10" x14ac:dyDescent="0.25">
      <c r="A110" t="str">
        <f t="shared" si="2"/>
        <v>NYGDaniel Jones</v>
      </c>
      <c r="B110">
        <v>109</v>
      </c>
      <c r="C110" t="s">
        <v>105</v>
      </c>
      <c r="D110" t="s">
        <v>464</v>
      </c>
      <c r="E110" t="str">
        <f>VLOOKUP(D110,'team abbr lookup'!A:B,2,FALSE)</f>
        <v>New York Giants</v>
      </c>
      <c r="F110">
        <v>11</v>
      </c>
      <c r="G110" t="s">
        <v>603</v>
      </c>
      <c r="H110">
        <v>112</v>
      </c>
      <c r="I110">
        <v>119</v>
      </c>
      <c r="J110">
        <f t="shared" si="3"/>
        <v>115.5</v>
      </c>
    </row>
    <row r="111" spans="1:10" x14ac:dyDescent="0.25">
      <c r="A111" t="str">
        <f t="shared" si="2"/>
        <v>CLEBaker Mayfield</v>
      </c>
      <c r="B111">
        <v>110</v>
      </c>
      <c r="C111" t="s">
        <v>282</v>
      </c>
      <c r="D111" t="s">
        <v>473</v>
      </c>
      <c r="E111" t="str">
        <f>VLOOKUP(D111,'team abbr lookup'!A:B,2,FALSE)</f>
        <v>Cleveland Browns</v>
      </c>
      <c r="F111">
        <v>9</v>
      </c>
      <c r="G111" t="s">
        <v>613</v>
      </c>
      <c r="H111">
        <v>118</v>
      </c>
      <c r="I111">
        <v>113</v>
      </c>
      <c r="J111">
        <f t="shared" si="3"/>
        <v>115.5</v>
      </c>
    </row>
    <row r="112" spans="1:10" x14ac:dyDescent="0.25">
      <c r="A112" t="str">
        <f t="shared" si="2"/>
        <v>NYGSterling Shepard</v>
      </c>
      <c r="B112">
        <v>111</v>
      </c>
      <c r="C112" t="s">
        <v>101</v>
      </c>
      <c r="D112" t="s">
        <v>464</v>
      </c>
      <c r="E112" t="str">
        <f>VLOOKUP(D112,'team abbr lookup'!A:B,2,FALSE)</f>
        <v>New York Giants</v>
      </c>
      <c r="F112">
        <v>11</v>
      </c>
      <c r="G112" t="s">
        <v>593</v>
      </c>
      <c r="H112">
        <v>123</v>
      </c>
      <c r="I112">
        <v>109</v>
      </c>
      <c r="J112">
        <f t="shared" si="3"/>
        <v>116</v>
      </c>
    </row>
    <row r="113" spans="1:10" x14ac:dyDescent="0.25">
      <c r="A113" t="str">
        <f t="shared" si="2"/>
        <v>PITDiontae Johnson</v>
      </c>
      <c r="B113">
        <v>112</v>
      </c>
      <c r="C113" t="s">
        <v>288</v>
      </c>
      <c r="D113" t="s">
        <v>502</v>
      </c>
      <c r="E113" t="str">
        <f>VLOOKUP(D113,'team abbr lookup'!A:B,2,FALSE)</f>
        <v>Pittsburgh Steelers</v>
      </c>
      <c r="F113">
        <v>8</v>
      </c>
      <c r="G113" t="s">
        <v>594</v>
      </c>
      <c r="H113">
        <v>113</v>
      </c>
      <c r="I113">
        <v>120</v>
      </c>
      <c r="J113">
        <f t="shared" si="3"/>
        <v>116.5</v>
      </c>
    </row>
    <row r="114" spans="1:10" x14ac:dyDescent="0.25">
      <c r="A114" t="str">
        <f t="shared" si="2"/>
        <v>SFSan Francisco 49ers</v>
      </c>
      <c r="B114">
        <v>113</v>
      </c>
      <c r="C114" t="s">
        <v>52</v>
      </c>
      <c r="D114" t="s">
        <v>491</v>
      </c>
      <c r="E114" t="str">
        <f>VLOOKUP(D114,'team abbr lookup'!A:B,2,FALSE)</f>
        <v>San Francisco 49ers</v>
      </c>
      <c r="F114">
        <v>11</v>
      </c>
      <c r="G114" t="s">
        <v>585</v>
      </c>
      <c r="H114">
        <v>95</v>
      </c>
      <c r="I114">
        <v>139</v>
      </c>
      <c r="J114">
        <f t="shared" si="3"/>
        <v>117</v>
      </c>
    </row>
    <row r="115" spans="1:10" x14ac:dyDescent="0.25">
      <c r="A115" t="str">
        <f t="shared" si="2"/>
        <v>ATLHayden Hurst</v>
      </c>
      <c r="B115">
        <v>114</v>
      </c>
      <c r="C115" t="s">
        <v>200</v>
      </c>
      <c r="D115" t="s">
        <v>477</v>
      </c>
      <c r="E115" t="str">
        <f>VLOOKUP(D115,'team abbr lookup'!A:B,2,FALSE)</f>
        <v>Atlanta Falcons</v>
      </c>
      <c r="F115">
        <v>10</v>
      </c>
      <c r="G115" t="s">
        <v>590</v>
      </c>
      <c r="H115">
        <v>102</v>
      </c>
      <c r="I115">
        <v>133</v>
      </c>
      <c r="J115">
        <f t="shared" si="3"/>
        <v>117.5</v>
      </c>
    </row>
    <row r="116" spans="1:10" x14ac:dyDescent="0.25">
      <c r="A116" t="str">
        <f t="shared" si="2"/>
        <v>TBKe'Shawn Vaughn</v>
      </c>
      <c r="B116">
        <v>115</v>
      </c>
      <c r="C116" t="s">
        <v>414</v>
      </c>
      <c r="D116" t="s">
        <v>487</v>
      </c>
      <c r="E116" t="str">
        <f>VLOOKUP(D116,'team abbr lookup'!A:B,2,FALSE)</f>
        <v>Tampa Bay Buccaneers</v>
      </c>
      <c r="F116">
        <v>13</v>
      </c>
      <c r="G116" t="s">
        <v>596</v>
      </c>
      <c r="H116">
        <v>140</v>
      </c>
      <c r="I116">
        <v>98</v>
      </c>
      <c r="J116">
        <f t="shared" si="3"/>
        <v>119</v>
      </c>
    </row>
    <row r="117" spans="1:10" x14ac:dyDescent="0.25">
      <c r="A117" t="str">
        <f t="shared" si="2"/>
        <v>DENNoah Fant</v>
      </c>
      <c r="B117">
        <v>116</v>
      </c>
      <c r="C117" t="s">
        <v>12</v>
      </c>
      <c r="D117" t="s">
        <v>516</v>
      </c>
      <c r="E117" t="str">
        <f>VLOOKUP(D117,'team abbr lookup'!A:B,2,FALSE)</f>
        <v>Denver Broncos</v>
      </c>
      <c r="F117">
        <v>8</v>
      </c>
      <c r="G117" t="s">
        <v>591</v>
      </c>
      <c r="H117">
        <v>131</v>
      </c>
      <c r="I117">
        <v>107</v>
      </c>
      <c r="J117">
        <f t="shared" si="3"/>
        <v>119</v>
      </c>
    </row>
    <row r="118" spans="1:10" x14ac:dyDescent="0.25">
      <c r="A118" t="str">
        <f t="shared" si="2"/>
        <v>PITPittsburgh Steelers</v>
      </c>
      <c r="B118">
        <v>117</v>
      </c>
      <c r="C118" t="s">
        <v>286</v>
      </c>
      <c r="D118" t="s">
        <v>502</v>
      </c>
      <c r="E118" t="str">
        <f>VLOOKUP(D118,'team abbr lookup'!A:B,2,FALSE)</f>
        <v>Pittsburgh Steelers</v>
      </c>
      <c r="F118">
        <v>8</v>
      </c>
      <c r="G118" t="s">
        <v>597</v>
      </c>
      <c r="H118">
        <v>94</v>
      </c>
      <c r="I118">
        <v>145</v>
      </c>
      <c r="J118">
        <f t="shared" si="3"/>
        <v>119.5</v>
      </c>
    </row>
    <row r="119" spans="1:10" x14ac:dyDescent="0.25">
      <c r="A119" t="str">
        <f t="shared" si="2"/>
        <v>NOLatavius Murray</v>
      </c>
      <c r="B119">
        <v>118</v>
      </c>
      <c r="C119" t="s">
        <v>30</v>
      </c>
      <c r="D119" t="s">
        <v>466</v>
      </c>
      <c r="E119" t="str">
        <f>VLOOKUP(D119,'team abbr lookup'!A:B,2,FALSE)</f>
        <v>New Orleans Saints</v>
      </c>
      <c r="F119">
        <v>6</v>
      </c>
      <c r="G119" t="s">
        <v>599</v>
      </c>
      <c r="H119">
        <v>127</v>
      </c>
      <c r="I119">
        <v>112</v>
      </c>
      <c r="J119">
        <f t="shared" si="3"/>
        <v>119.5</v>
      </c>
    </row>
    <row r="120" spans="1:10" x14ac:dyDescent="0.25">
      <c r="A120" t="str">
        <f t="shared" si="2"/>
        <v>LACMike Williams</v>
      </c>
      <c r="B120">
        <v>119</v>
      </c>
      <c r="C120" t="s">
        <v>92</v>
      </c>
      <c r="D120" t="s">
        <v>481</v>
      </c>
      <c r="E120" t="str">
        <f>VLOOKUP(D120,'team abbr lookup'!A:B,2,FALSE)</f>
        <v>Los Angeles Chargers</v>
      </c>
      <c r="F120">
        <v>10</v>
      </c>
      <c r="G120" t="s">
        <v>595</v>
      </c>
      <c r="H120">
        <v>145</v>
      </c>
      <c r="I120">
        <v>97</v>
      </c>
      <c r="J120">
        <f t="shared" si="3"/>
        <v>121</v>
      </c>
    </row>
    <row r="121" spans="1:10" x14ac:dyDescent="0.25">
      <c r="A121" t="str">
        <f t="shared" si="2"/>
        <v>PITBen Roethlisberger</v>
      </c>
      <c r="B121">
        <v>120</v>
      </c>
      <c r="C121" t="s">
        <v>295</v>
      </c>
      <c r="D121" t="s">
        <v>502</v>
      </c>
      <c r="E121" t="str">
        <f>VLOOKUP(D121,'team abbr lookup'!A:B,2,FALSE)</f>
        <v>Pittsburgh Steelers</v>
      </c>
      <c r="F121">
        <v>8</v>
      </c>
      <c r="G121" t="s">
        <v>619</v>
      </c>
      <c r="H121">
        <v>129</v>
      </c>
      <c r="I121">
        <v>114</v>
      </c>
      <c r="J121">
        <f t="shared" si="3"/>
        <v>121.5</v>
      </c>
    </row>
    <row r="122" spans="1:10" x14ac:dyDescent="0.25">
      <c r="A122" t="str">
        <f t="shared" si="2"/>
        <v>MINJustin Jefferson</v>
      </c>
      <c r="B122">
        <v>121</v>
      </c>
      <c r="C122" t="s">
        <v>213</v>
      </c>
      <c r="D122" t="s">
        <v>467</v>
      </c>
      <c r="E122" t="str">
        <f>VLOOKUP(D122,'team abbr lookup'!A:B,2,FALSE)</f>
        <v>Minnesota Vikings</v>
      </c>
      <c r="F122">
        <v>7</v>
      </c>
      <c r="G122" t="s">
        <v>598</v>
      </c>
      <c r="H122">
        <v>128</v>
      </c>
      <c r="I122">
        <v>115</v>
      </c>
      <c r="J122">
        <f t="shared" si="3"/>
        <v>121.5</v>
      </c>
    </row>
    <row r="123" spans="1:10" x14ac:dyDescent="0.25">
      <c r="A123" t="str">
        <f t="shared" si="2"/>
        <v>LARJared Goff</v>
      </c>
      <c r="B123">
        <v>122</v>
      </c>
      <c r="C123" t="s">
        <v>183</v>
      </c>
      <c r="D123" t="s">
        <v>510</v>
      </c>
      <c r="E123" t="str">
        <f>VLOOKUP(D123,'team abbr lookup'!A:B,2,FALSE)</f>
        <v>Los Angeles Rams</v>
      </c>
      <c r="F123">
        <v>9</v>
      </c>
      <c r="G123" t="s">
        <v>620</v>
      </c>
      <c r="H123">
        <v>117</v>
      </c>
      <c r="I123">
        <v>128</v>
      </c>
      <c r="J123">
        <f t="shared" si="3"/>
        <v>122.5</v>
      </c>
    </row>
    <row r="124" spans="1:10" x14ac:dyDescent="0.25">
      <c r="A124" t="str">
        <f t="shared" si="2"/>
        <v>BUFZack Moss</v>
      </c>
      <c r="B124">
        <v>123</v>
      </c>
      <c r="C124" t="s">
        <v>135</v>
      </c>
      <c r="D124" t="s">
        <v>526</v>
      </c>
      <c r="E124" t="str">
        <f>VLOOKUP(D124,'team abbr lookup'!A:B,2,FALSE)</f>
        <v>Buffalo Bills</v>
      </c>
      <c r="F124">
        <v>11</v>
      </c>
      <c r="G124" t="s">
        <v>600</v>
      </c>
      <c r="H124">
        <v>111</v>
      </c>
      <c r="I124">
        <v>138</v>
      </c>
      <c r="J124">
        <f t="shared" si="3"/>
        <v>124.5</v>
      </c>
    </row>
    <row r="125" spans="1:10" x14ac:dyDescent="0.25">
      <c r="A125" t="str">
        <f t="shared" si="2"/>
        <v>NYJJamison Crowder</v>
      </c>
      <c r="B125">
        <v>124</v>
      </c>
      <c r="C125" t="s">
        <v>116</v>
      </c>
      <c r="D125" t="s">
        <v>508</v>
      </c>
      <c r="E125" t="str">
        <f>VLOOKUP(D125,'team abbr lookup'!A:B,2,FALSE)</f>
        <v>New York Jets</v>
      </c>
      <c r="F125">
        <v>11</v>
      </c>
      <c r="G125" t="s">
        <v>605</v>
      </c>
      <c r="H125">
        <v>133</v>
      </c>
      <c r="I125">
        <v>117</v>
      </c>
      <c r="J125">
        <f t="shared" si="3"/>
        <v>125</v>
      </c>
    </row>
    <row r="126" spans="1:10" x14ac:dyDescent="0.25">
      <c r="A126" t="str">
        <f t="shared" si="2"/>
        <v>KCMecole Hardman</v>
      </c>
      <c r="B126">
        <v>125</v>
      </c>
      <c r="C126" t="s">
        <v>125</v>
      </c>
      <c r="D126" t="s">
        <v>472</v>
      </c>
      <c r="E126" t="str">
        <f>VLOOKUP(D126,'team abbr lookup'!A:B,2,FALSE)</f>
        <v>Kansas City Chiefs</v>
      </c>
      <c r="F126">
        <v>10</v>
      </c>
      <c r="G126" t="s">
        <v>609</v>
      </c>
      <c r="H126">
        <v>124</v>
      </c>
      <c r="I126">
        <v>131</v>
      </c>
      <c r="J126">
        <f t="shared" si="3"/>
        <v>127.5</v>
      </c>
    </row>
    <row r="127" spans="1:10" x14ac:dyDescent="0.25">
      <c r="A127" t="str">
        <f t="shared" si="2"/>
        <v>BALBaltimore Ravens</v>
      </c>
      <c r="B127">
        <v>126</v>
      </c>
      <c r="C127" t="s">
        <v>146</v>
      </c>
      <c r="D127" t="s">
        <v>488</v>
      </c>
      <c r="E127" t="str">
        <f>VLOOKUP(D127,'team abbr lookup'!A:B,2,FALSE)</f>
        <v>Baltimore Ravens</v>
      </c>
      <c r="F127">
        <v>8</v>
      </c>
      <c r="G127" t="s">
        <v>602</v>
      </c>
      <c r="H127">
        <v>107</v>
      </c>
      <c r="I127">
        <v>149</v>
      </c>
      <c r="J127">
        <f t="shared" si="3"/>
        <v>128</v>
      </c>
    </row>
    <row r="128" spans="1:10" x14ac:dyDescent="0.25">
      <c r="A128" t="str">
        <f t="shared" si="2"/>
        <v>LVHenry Ruggs III</v>
      </c>
      <c r="B128">
        <v>127</v>
      </c>
      <c r="C128" t="s">
        <v>108</v>
      </c>
      <c r="D128" t="s">
        <v>484</v>
      </c>
      <c r="E128" t="str">
        <f>VLOOKUP(D128,'team abbr lookup'!A:B,2,FALSE)</f>
        <v>Las Vegas Raiders</v>
      </c>
      <c r="F128">
        <v>6</v>
      </c>
      <c r="G128" t="s">
        <v>611</v>
      </c>
      <c r="H128">
        <v>125</v>
      </c>
      <c r="I128">
        <v>134</v>
      </c>
      <c r="J128">
        <f t="shared" si="3"/>
        <v>129.5</v>
      </c>
    </row>
    <row r="129" spans="1:10" x14ac:dyDescent="0.25">
      <c r="A129" t="str">
        <f t="shared" si="2"/>
        <v>BALJustin Tucker</v>
      </c>
      <c r="B129">
        <v>128</v>
      </c>
      <c r="C129" t="s">
        <v>310</v>
      </c>
      <c r="D129" t="s">
        <v>488</v>
      </c>
      <c r="E129" t="str">
        <f>VLOOKUP(D129,'team abbr lookup'!A:B,2,FALSE)</f>
        <v>Baltimore Ravens</v>
      </c>
      <c r="F129">
        <v>8</v>
      </c>
      <c r="G129" t="s">
        <v>614</v>
      </c>
      <c r="H129">
        <v>98</v>
      </c>
      <c r="I129">
        <v>162</v>
      </c>
      <c r="J129">
        <f t="shared" si="3"/>
        <v>130</v>
      </c>
    </row>
    <row r="130" spans="1:10" x14ac:dyDescent="0.25">
      <c r="A130" t="str">
        <f t="shared" si="2"/>
        <v>WASAdrian Peterson</v>
      </c>
      <c r="B130">
        <v>129</v>
      </c>
      <c r="C130" t="s">
        <v>20</v>
      </c>
      <c r="D130" t="s">
        <v>542</v>
      </c>
      <c r="E130" t="str">
        <f>VLOOKUP(D130,'team abbr lookup'!A:B,2,FALSE)</f>
        <v>Washington Football Team</v>
      </c>
      <c r="F130">
        <v>8</v>
      </c>
      <c r="G130" t="s">
        <v>601</v>
      </c>
      <c r="H130">
        <v>109</v>
      </c>
      <c r="I130">
        <v>152</v>
      </c>
      <c r="J130">
        <f t="shared" si="3"/>
        <v>130.5</v>
      </c>
    </row>
    <row r="131" spans="1:10" x14ac:dyDescent="0.25">
      <c r="A131" t="str">
        <f t="shared" ref="A131:A194" si="4">_xlfn.CONCAT(D131,C131)</f>
        <v>TENRyan Tannehill</v>
      </c>
      <c r="B131">
        <v>130</v>
      </c>
      <c r="C131" t="s">
        <v>243</v>
      </c>
      <c r="D131" t="s">
        <v>468</v>
      </c>
      <c r="E131" t="str">
        <f>VLOOKUP(D131,'team abbr lookup'!A:B,2,FALSE)</f>
        <v>Tennessee Titans</v>
      </c>
      <c r="F131">
        <v>7</v>
      </c>
      <c r="G131" t="s">
        <v>621</v>
      </c>
      <c r="H131">
        <v>134</v>
      </c>
      <c r="I131">
        <v>129</v>
      </c>
      <c r="J131">
        <f t="shared" ref="J131:J194" si="5">AVERAGE(H131,I131)</f>
        <v>131.5</v>
      </c>
    </row>
    <row r="132" spans="1:10" x14ac:dyDescent="0.25">
      <c r="A132" t="str">
        <f t="shared" si="4"/>
        <v>LARDarrell Henderson</v>
      </c>
      <c r="B132">
        <v>131</v>
      </c>
      <c r="C132" t="s">
        <v>181</v>
      </c>
      <c r="D132" t="s">
        <v>510</v>
      </c>
      <c r="E132" t="str">
        <f>VLOOKUP(D132,'team abbr lookup'!A:B,2,FALSE)</f>
        <v>Los Angeles Rams</v>
      </c>
      <c r="F132">
        <v>9</v>
      </c>
      <c r="G132" t="s">
        <v>604</v>
      </c>
      <c r="H132">
        <v>157</v>
      </c>
      <c r="I132">
        <v>108</v>
      </c>
      <c r="J132">
        <f t="shared" si="5"/>
        <v>132.5</v>
      </c>
    </row>
    <row r="133" spans="1:10" x14ac:dyDescent="0.25">
      <c r="A133" t="str">
        <f t="shared" si="4"/>
        <v>DETT.J. Hockenson</v>
      </c>
      <c r="B133">
        <v>132</v>
      </c>
      <c r="C133" t="s">
        <v>68</v>
      </c>
      <c r="D133" t="s">
        <v>492</v>
      </c>
      <c r="E133" t="str">
        <f>VLOOKUP(D133,'team abbr lookup'!A:B,2,FALSE)</f>
        <v>Detroit Lions</v>
      </c>
      <c r="F133">
        <v>5</v>
      </c>
      <c r="G133" t="s">
        <v>606</v>
      </c>
      <c r="H133">
        <v>142</v>
      </c>
      <c r="I133">
        <v>123</v>
      </c>
      <c r="J133">
        <f t="shared" si="5"/>
        <v>132.5</v>
      </c>
    </row>
    <row r="134" spans="1:10" x14ac:dyDescent="0.25">
      <c r="A134" t="str">
        <f t="shared" si="4"/>
        <v>MINAlexander Mattison</v>
      </c>
      <c r="B134">
        <v>133</v>
      </c>
      <c r="C134" t="s">
        <v>216</v>
      </c>
      <c r="D134" t="s">
        <v>467</v>
      </c>
      <c r="E134" t="str">
        <f>VLOOKUP(D134,'team abbr lookup'!A:B,2,FALSE)</f>
        <v>Minnesota Vikings</v>
      </c>
      <c r="F134">
        <v>7</v>
      </c>
      <c r="G134" t="s">
        <v>610</v>
      </c>
      <c r="H134">
        <v>135</v>
      </c>
      <c r="I134">
        <v>130</v>
      </c>
      <c r="J134">
        <f t="shared" si="5"/>
        <v>132.5</v>
      </c>
    </row>
    <row r="135" spans="1:10" x14ac:dyDescent="0.25">
      <c r="A135" t="str">
        <f t="shared" si="4"/>
        <v>KCHarrison Butker</v>
      </c>
      <c r="B135">
        <v>134</v>
      </c>
      <c r="C135" t="s">
        <v>308</v>
      </c>
      <c r="D135" t="s">
        <v>472</v>
      </c>
      <c r="E135" t="str">
        <f>VLOOKUP(D135,'team abbr lookup'!A:B,2,FALSE)</f>
        <v>Kansas City Chiefs</v>
      </c>
      <c r="F135">
        <v>10</v>
      </c>
      <c r="G135" t="s">
        <v>615</v>
      </c>
      <c r="H135">
        <v>108</v>
      </c>
      <c r="I135">
        <v>158</v>
      </c>
      <c r="J135">
        <f t="shared" si="5"/>
        <v>133</v>
      </c>
    </row>
    <row r="136" spans="1:10" x14ac:dyDescent="0.25">
      <c r="A136" t="str">
        <f t="shared" si="4"/>
        <v>MIAMike Gesicki</v>
      </c>
      <c r="B136">
        <v>135</v>
      </c>
      <c r="C136" t="s">
        <v>51</v>
      </c>
      <c r="D136" t="s">
        <v>534</v>
      </c>
      <c r="E136" t="str">
        <f>VLOOKUP(D136,'team abbr lookup'!A:B,2,FALSE)</f>
        <v>Miami Dolphins</v>
      </c>
      <c r="F136">
        <v>11</v>
      </c>
      <c r="G136" t="s">
        <v>607</v>
      </c>
      <c r="H136">
        <v>151</v>
      </c>
      <c r="I136">
        <v>118</v>
      </c>
      <c r="J136">
        <f t="shared" si="5"/>
        <v>134.5</v>
      </c>
    </row>
    <row r="137" spans="1:10" x14ac:dyDescent="0.25">
      <c r="A137" t="str">
        <f t="shared" si="4"/>
        <v>HOUDuke Johnson</v>
      </c>
      <c r="B137">
        <v>136</v>
      </c>
      <c r="C137" t="s">
        <v>40</v>
      </c>
      <c r="D137" t="s">
        <v>513</v>
      </c>
      <c r="E137" t="str">
        <f>VLOOKUP(D137,'team abbr lookup'!A:B,2,FALSE)</f>
        <v>Houston Texans</v>
      </c>
      <c r="F137">
        <v>8</v>
      </c>
      <c r="G137" t="s">
        <v>616</v>
      </c>
      <c r="H137">
        <v>136</v>
      </c>
      <c r="I137">
        <v>136</v>
      </c>
      <c r="J137">
        <f t="shared" si="5"/>
        <v>136</v>
      </c>
    </row>
    <row r="138" spans="1:10" x14ac:dyDescent="0.25">
      <c r="A138" t="str">
        <f t="shared" si="4"/>
        <v>BUFBuffalo Bills</v>
      </c>
      <c r="B138">
        <v>137</v>
      </c>
      <c r="C138" t="s">
        <v>130</v>
      </c>
      <c r="D138" t="s">
        <v>526</v>
      </c>
      <c r="E138" t="str">
        <f>VLOOKUP(D138,'team abbr lookup'!A:B,2,FALSE)</f>
        <v>Buffalo Bills</v>
      </c>
      <c r="F138">
        <v>11</v>
      </c>
      <c r="G138" t="s">
        <v>608</v>
      </c>
      <c r="H138">
        <v>120</v>
      </c>
      <c r="I138">
        <v>157</v>
      </c>
      <c r="J138">
        <f t="shared" si="5"/>
        <v>138.5</v>
      </c>
    </row>
    <row r="139" spans="1:10" x14ac:dyDescent="0.25">
      <c r="A139" t="str">
        <f t="shared" si="4"/>
        <v>CHIAnthony Miller</v>
      </c>
      <c r="B139">
        <v>138</v>
      </c>
      <c r="C139" t="s">
        <v>83</v>
      </c>
      <c r="D139" t="s">
        <v>499</v>
      </c>
      <c r="E139" t="str">
        <f>VLOOKUP(D139,'team abbr lookup'!A:B,2,FALSE)</f>
        <v>Chicago Bears</v>
      </c>
      <c r="F139">
        <v>11</v>
      </c>
      <c r="G139" t="s">
        <v>612</v>
      </c>
      <c r="H139">
        <v>154</v>
      </c>
      <c r="I139">
        <v>124</v>
      </c>
      <c r="J139">
        <f t="shared" si="5"/>
        <v>139</v>
      </c>
    </row>
    <row r="140" spans="1:10" x14ac:dyDescent="0.25">
      <c r="A140" t="str">
        <f t="shared" si="4"/>
        <v>CINJoe Burrow</v>
      </c>
      <c r="B140">
        <v>139</v>
      </c>
      <c r="C140" t="s">
        <v>236</v>
      </c>
      <c r="D140" t="s">
        <v>478</v>
      </c>
      <c r="E140" t="str">
        <f>VLOOKUP(D140,'team abbr lookup'!A:B,2,FALSE)</f>
        <v>Cincinnati Bengals</v>
      </c>
      <c r="F140">
        <v>9</v>
      </c>
      <c r="G140" t="s">
        <v>630</v>
      </c>
      <c r="H140">
        <v>132</v>
      </c>
      <c r="I140">
        <v>150</v>
      </c>
      <c r="J140">
        <f t="shared" si="5"/>
        <v>141</v>
      </c>
    </row>
    <row r="141" spans="1:10" x14ac:dyDescent="0.25">
      <c r="A141" t="str">
        <f t="shared" si="4"/>
        <v>MINKirk Cousins</v>
      </c>
      <c r="B141">
        <v>140</v>
      </c>
      <c r="C141" t="s">
        <v>217</v>
      </c>
      <c r="D141" t="s">
        <v>467</v>
      </c>
      <c r="E141" t="str">
        <f>VLOOKUP(D141,'team abbr lookup'!A:B,2,FALSE)</f>
        <v>Minnesota Vikings</v>
      </c>
      <c r="F141">
        <v>7</v>
      </c>
      <c r="G141" t="s">
        <v>636</v>
      </c>
      <c r="H141">
        <v>148</v>
      </c>
      <c r="I141">
        <v>137</v>
      </c>
      <c r="J141">
        <f t="shared" si="5"/>
        <v>142.5</v>
      </c>
    </row>
    <row r="142" spans="1:10" x14ac:dyDescent="0.25">
      <c r="A142" t="str">
        <f t="shared" si="4"/>
        <v>NOWil Lutz</v>
      </c>
      <c r="B142">
        <v>141</v>
      </c>
      <c r="C142" t="s">
        <v>309</v>
      </c>
      <c r="D142" t="s">
        <v>466</v>
      </c>
      <c r="E142" t="str">
        <f>VLOOKUP(D142,'team abbr lookup'!A:B,2,FALSE)</f>
        <v>New Orleans Saints</v>
      </c>
      <c r="F142">
        <v>6</v>
      </c>
      <c r="G142" t="s">
        <v>629</v>
      </c>
      <c r="H142">
        <v>116</v>
      </c>
      <c r="I142">
        <v>174</v>
      </c>
      <c r="J142">
        <f t="shared" si="5"/>
        <v>145</v>
      </c>
    </row>
    <row r="143" spans="1:10" x14ac:dyDescent="0.25">
      <c r="A143" t="str">
        <f t="shared" si="4"/>
        <v>PHIJalen Reagor</v>
      </c>
      <c r="B143">
        <v>142</v>
      </c>
      <c r="C143" t="s">
        <v>269</v>
      </c>
      <c r="D143" t="s">
        <v>475</v>
      </c>
      <c r="E143" t="str">
        <f>VLOOKUP(D143,'team abbr lookup'!A:B,2,FALSE)</f>
        <v>Philadelphia Eagles</v>
      </c>
      <c r="F143">
        <v>9</v>
      </c>
      <c r="G143" t="s">
        <v>617</v>
      </c>
      <c r="H143">
        <v>143</v>
      </c>
      <c r="I143">
        <v>147</v>
      </c>
      <c r="J143">
        <f t="shared" si="5"/>
        <v>145</v>
      </c>
    </row>
    <row r="144" spans="1:10" x14ac:dyDescent="0.25">
      <c r="A144" t="str">
        <f t="shared" si="4"/>
        <v>SFJimmy Garoppolo</v>
      </c>
      <c r="B144">
        <v>143</v>
      </c>
      <c r="C144" t="s">
        <v>60</v>
      </c>
      <c r="D144" t="s">
        <v>491</v>
      </c>
      <c r="E144" t="str">
        <f>VLOOKUP(D144,'team abbr lookup'!A:B,2,FALSE)</f>
        <v>San Francisco 49ers</v>
      </c>
      <c r="F144">
        <v>11</v>
      </c>
      <c r="G144" t="s">
        <v>642</v>
      </c>
      <c r="H144">
        <v>144</v>
      </c>
      <c r="I144">
        <v>146</v>
      </c>
      <c r="J144">
        <f t="shared" si="5"/>
        <v>145</v>
      </c>
    </row>
    <row r="145" spans="1:10" x14ac:dyDescent="0.25">
      <c r="A145" t="str">
        <f t="shared" si="4"/>
        <v>CARRobby Anderson</v>
      </c>
      <c r="B145">
        <v>144</v>
      </c>
      <c r="C145" t="s">
        <v>158</v>
      </c>
      <c r="D145" t="s">
        <v>463</v>
      </c>
      <c r="E145" t="str">
        <f>VLOOKUP(D145,'team abbr lookup'!A:B,2,FALSE)</f>
        <v>Carolina Panthers</v>
      </c>
      <c r="F145">
        <v>13</v>
      </c>
      <c r="G145" t="s">
        <v>618</v>
      </c>
      <c r="H145">
        <v>175</v>
      </c>
      <c r="I145">
        <v>116</v>
      </c>
      <c r="J145">
        <f t="shared" si="5"/>
        <v>145.5</v>
      </c>
    </row>
    <row r="146" spans="1:10" x14ac:dyDescent="0.25">
      <c r="A146" t="str">
        <f t="shared" si="4"/>
        <v>NYJBreshad Perriman</v>
      </c>
      <c r="B146">
        <v>145</v>
      </c>
      <c r="C146" t="s">
        <v>117</v>
      </c>
      <c r="D146" t="s">
        <v>508</v>
      </c>
      <c r="E146" t="str">
        <f>VLOOKUP(D146,'team abbr lookup'!A:B,2,FALSE)</f>
        <v>New York Jets</v>
      </c>
      <c r="F146">
        <v>11</v>
      </c>
      <c r="G146" t="s">
        <v>624</v>
      </c>
      <c r="H146">
        <v>156</v>
      </c>
      <c r="I146">
        <v>135</v>
      </c>
      <c r="J146">
        <f t="shared" si="5"/>
        <v>145.5</v>
      </c>
    </row>
    <row r="147" spans="1:10" x14ac:dyDescent="0.25">
      <c r="A147" t="str">
        <f t="shared" si="4"/>
        <v>TENJonnu Smith</v>
      </c>
      <c r="B147">
        <v>146</v>
      </c>
      <c r="C147" t="s">
        <v>244</v>
      </c>
      <c r="D147" t="s">
        <v>468</v>
      </c>
      <c r="E147" t="str">
        <f>VLOOKUP(D147,'team abbr lookup'!A:B,2,FALSE)</f>
        <v>Tennessee Titans</v>
      </c>
      <c r="F147">
        <v>7</v>
      </c>
      <c r="G147" t="s">
        <v>625</v>
      </c>
      <c r="H147">
        <v>165</v>
      </c>
      <c r="I147">
        <v>132</v>
      </c>
      <c r="J147">
        <f t="shared" si="5"/>
        <v>148.5</v>
      </c>
    </row>
    <row r="148" spans="1:10" x14ac:dyDescent="0.25">
      <c r="A148" t="str">
        <f t="shared" si="4"/>
        <v>DALBlake Jarwin</v>
      </c>
      <c r="B148">
        <v>147</v>
      </c>
      <c r="C148" t="s">
        <v>145</v>
      </c>
      <c r="D148" t="s">
        <v>465</v>
      </c>
      <c r="E148" t="str">
        <f>VLOOKUP(D148,'team abbr lookup'!A:B,2,FALSE)</f>
        <v>Dallas Cowboys</v>
      </c>
      <c r="F148">
        <v>10</v>
      </c>
      <c r="G148" t="s">
        <v>628</v>
      </c>
      <c r="H148">
        <v>146</v>
      </c>
      <c r="I148">
        <v>151</v>
      </c>
      <c r="J148">
        <f t="shared" si="5"/>
        <v>148.5</v>
      </c>
    </row>
    <row r="149" spans="1:10" x14ac:dyDescent="0.25">
      <c r="A149" t="str">
        <f t="shared" si="4"/>
        <v>INDJack Doyle</v>
      </c>
      <c r="B149">
        <v>148</v>
      </c>
      <c r="C149" t="s">
        <v>173</v>
      </c>
      <c r="D149" t="s">
        <v>523</v>
      </c>
      <c r="E149" t="str">
        <f>VLOOKUP(D149,'team abbr lookup'!A:B,2,FALSE)</f>
        <v>Indianapolis Colts</v>
      </c>
      <c r="F149">
        <v>7</v>
      </c>
      <c r="G149" t="s">
        <v>633</v>
      </c>
      <c r="H149">
        <v>158</v>
      </c>
      <c r="I149">
        <v>140</v>
      </c>
      <c r="J149">
        <f t="shared" si="5"/>
        <v>149</v>
      </c>
    </row>
    <row r="150" spans="1:10" x14ac:dyDescent="0.25">
      <c r="A150" t="str">
        <f t="shared" si="4"/>
        <v>INDPhilip Rivers</v>
      </c>
      <c r="B150">
        <v>149</v>
      </c>
      <c r="C150" t="s">
        <v>171</v>
      </c>
      <c r="D150" t="s">
        <v>523</v>
      </c>
      <c r="E150" t="str">
        <f>VLOOKUP(D150,'team abbr lookup'!A:B,2,FALSE)</f>
        <v>Indianapolis Colts</v>
      </c>
      <c r="F150">
        <v>7</v>
      </c>
      <c r="G150" t="s">
        <v>652</v>
      </c>
      <c r="H150">
        <v>149</v>
      </c>
      <c r="I150">
        <v>153</v>
      </c>
      <c r="J150">
        <f t="shared" si="5"/>
        <v>151</v>
      </c>
    </row>
    <row r="151" spans="1:10" x14ac:dyDescent="0.25">
      <c r="A151" t="str">
        <f t="shared" si="4"/>
        <v>PHIDallas Goedert</v>
      </c>
      <c r="B151">
        <v>150</v>
      </c>
      <c r="C151" t="s">
        <v>276</v>
      </c>
      <c r="D151" t="s">
        <v>475</v>
      </c>
      <c r="E151" t="str">
        <f>VLOOKUP(D151,'team abbr lookup'!A:B,2,FALSE)</f>
        <v>Philadelphia Eagles</v>
      </c>
      <c r="F151">
        <v>9</v>
      </c>
      <c r="G151" t="s">
        <v>635</v>
      </c>
      <c r="I151">
        <v>121</v>
      </c>
      <c r="J151">
        <f t="shared" si="5"/>
        <v>121</v>
      </c>
    </row>
    <row r="152" spans="1:10" x14ac:dyDescent="0.25">
      <c r="A152" t="str">
        <f t="shared" si="4"/>
        <v>PHIAlshon Jeffery</v>
      </c>
      <c r="B152">
        <v>151</v>
      </c>
      <c r="C152" t="s">
        <v>271</v>
      </c>
      <c r="D152" t="s">
        <v>475</v>
      </c>
      <c r="E152" t="str">
        <f>VLOOKUP(D152,'team abbr lookup'!A:B,2,FALSE)</f>
        <v>Philadelphia Eagles</v>
      </c>
      <c r="F152">
        <v>9</v>
      </c>
      <c r="G152" t="s">
        <v>632</v>
      </c>
      <c r="I152">
        <v>122</v>
      </c>
      <c r="J152">
        <f t="shared" si="5"/>
        <v>122</v>
      </c>
    </row>
    <row r="153" spans="1:10" x14ac:dyDescent="0.25">
      <c r="A153" t="str">
        <f t="shared" si="4"/>
        <v>KCSammy Watkins</v>
      </c>
      <c r="B153">
        <v>152</v>
      </c>
      <c r="C153" t="s">
        <v>126</v>
      </c>
      <c r="D153" t="s">
        <v>472</v>
      </c>
      <c r="E153" t="str">
        <f>VLOOKUP(D153,'team abbr lookup'!A:B,2,FALSE)</f>
        <v>Kansas City Chiefs</v>
      </c>
      <c r="F153">
        <v>10</v>
      </c>
      <c r="G153" t="s">
        <v>637</v>
      </c>
      <c r="H153">
        <v>164</v>
      </c>
      <c r="I153">
        <v>141</v>
      </c>
      <c r="J153">
        <f t="shared" si="5"/>
        <v>152.5</v>
      </c>
    </row>
    <row r="154" spans="1:10" x14ac:dyDescent="0.25">
      <c r="A154" t="str">
        <f t="shared" si="4"/>
        <v>NECam Newton</v>
      </c>
      <c r="B154">
        <v>153</v>
      </c>
      <c r="C154" t="s">
        <v>255</v>
      </c>
      <c r="D154" t="s">
        <v>553</v>
      </c>
      <c r="E154" t="str">
        <f>VLOOKUP(D154,'team abbr lookup'!A:B,2,FALSE)</f>
        <v>New England Patriots</v>
      </c>
      <c r="F154">
        <v>6</v>
      </c>
      <c r="G154" t="s">
        <v>655</v>
      </c>
      <c r="H154">
        <v>122</v>
      </c>
      <c r="I154">
        <v>281</v>
      </c>
      <c r="J154">
        <f t="shared" si="5"/>
        <v>201.5</v>
      </c>
    </row>
    <row r="155" spans="1:10" x14ac:dyDescent="0.25">
      <c r="A155" t="str">
        <f t="shared" si="4"/>
        <v>MIAPreston Williams</v>
      </c>
      <c r="B155">
        <v>154</v>
      </c>
      <c r="C155" t="s">
        <v>45</v>
      </c>
      <c r="D155" t="s">
        <v>534</v>
      </c>
      <c r="E155" t="str">
        <f>VLOOKUP(D155,'team abbr lookup'!A:B,2,FALSE)</f>
        <v>Miami Dolphins</v>
      </c>
      <c r="F155">
        <v>11</v>
      </c>
      <c r="G155" t="s">
        <v>638</v>
      </c>
      <c r="I155">
        <v>125</v>
      </c>
      <c r="J155">
        <f t="shared" si="5"/>
        <v>125</v>
      </c>
    </row>
    <row r="156" spans="1:10" x14ac:dyDescent="0.25">
      <c r="A156" t="str">
        <f t="shared" si="4"/>
        <v>PHIBoston Scott</v>
      </c>
      <c r="B156">
        <v>155</v>
      </c>
      <c r="C156" t="s">
        <v>273</v>
      </c>
      <c r="D156" t="s">
        <v>475</v>
      </c>
      <c r="E156" t="str">
        <f>VLOOKUP(D156,'team abbr lookup'!A:B,2,FALSE)</f>
        <v>Philadelphia Eagles</v>
      </c>
      <c r="F156">
        <v>9</v>
      </c>
      <c r="G156" t="s">
        <v>622</v>
      </c>
      <c r="H156">
        <v>161</v>
      </c>
      <c r="I156">
        <v>148</v>
      </c>
      <c r="J156">
        <f t="shared" si="5"/>
        <v>154.5</v>
      </c>
    </row>
    <row r="157" spans="1:10" x14ac:dyDescent="0.25">
      <c r="A157" t="str">
        <f t="shared" si="4"/>
        <v>DALTony Pollard</v>
      </c>
      <c r="B157">
        <v>156</v>
      </c>
      <c r="C157" t="s">
        <v>142</v>
      </c>
      <c r="D157" t="s">
        <v>465</v>
      </c>
      <c r="E157" t="str">
        <f>VLOOKUP(D157,'team abbr lookup'!A:B,2,FALSE)</f>
        <v>Dallas Cowboys</v>
      </c>
      <c r="F157">
        <v>10</v>
      </c>
      <c r="G157" t="s">
        <v>623</v>
      </c>
      <c r="H157">
        <v>167</v>
      </c>
      <c r="I157">
        <v>143</v>
      </c>
      <c r="J157">
        <f t="shared" si="5"/>
        <v>155</v>
      </c>
    </row>
    <row r="158" spans="1:10" x14ac:dyDescent="0.25">
      <c r="A158" t="str">
        <f t="shared" si="4"/>
        <v>WASAntonio Gibson</v>
      </c>
      <c r="B158">
        <v>157</v>
      </c>
      <c r="C158" t="s">
        <v>19</v>
      </c>
      <c r="D158" t="s">
        <v>542</v>
      </c>
      <c r="E158" t="str">
        <f>VLOOKUP(D158,'team abbr lookup'!A:B,2,FALSE)</f>
        <v>Washington Football Team</v>
      </c>
      <c r="F158">
        <v>8</v>
      </c>
      <c r="G158" t="s">
        <v>627</v>
      </c>
      <c r="H158">
        <v>130</v>
      </c>
      <c r="I158">
        <v>215</v>
      </c>
      <c r="J158">
        <f t="shared" si="5"/>
        <v>172.5</v>
      </c>
    </row>
    <row r="159" spans="1:10" x14ac:dyDescent="0.25">
      <c r="A159" t="str">
        <f t="shared" si="4"/>
        <v>ARIChase Edmonds</v>
      </c>
      <c r="B159">
        <v>158</v>
      </c>
      <c r="C159" t="s">
        <v>226</v>
      </c>
      <c r="D159" t="s">
        <v>471</v>
      </c>
      <c r="E159" t="str">
        <f>VLOOKUP(D159,'team abbr lookup'!A:B,2,FALSE)</f>
        <v>Arizona Cardinals</v>
      </c>
      <c r="F159">
        <v>8</v>
      </c>
      <c r="G159" t="s">
        <v>631</v>
      </c>
      <c r="H159">
        <v>155</v>
      </c>
      <c r="I159">
        <v>160</v>
      </c>
      <c r="J159">
        <f t="shared" si="5"/>
        <v>157.5</v>
      </c>
    </row>
    <row r="160" spans="1:10" x14ac:dyDescent="0.25">
      <c r="A160" t="str">
        <f t="shared" si="4"/>
        <v>NENew England Patriots</v>
      </c>
      <c r="B160">
        <v>159</v>
      </c>
      <c r="C160" t="s">
        <v>246</v>
      </c>
      <c r="D160" t="s">
        <v>553</v>
      </c>
      <c r="E160" t="str">
        <f>VLOOKUP(D160,'team abbr lookup'!A:B,2,FALSE)</f>
        <v>New England Patriots</v>
      </c>
      <c r="F160">
        <v>6</v>
      </c>
      <c r="G160" t="s">
        <v>626</v>
      </c>
      <c r="H160">
        <v>147</v>
      </c>
      <c r="I160">
        <v>170</v>
      </c>
      <c r="J160">
        <f t="shared" si="5"/>
        <v>158.5</v>
      </c>
    </row>
    <row r="161" spans="1:10" x14ac:dyDescent="0.25">
      <c r="A161" t="str">
        <f t="shared" si="4"/>
        <v>CHIChicago Bears</v>
      </c>
      <c r="B161">
        <v>160</v>
      </c>
      <c r="C161" t="s">
        <v>81</v>
      </c>
      <c r="D161" t="s">
        <v>499</v>
      </c>
      <c r="E161" t="str">
        <f>VLOOKUP(D161,'team abbr lookup'!A:B,2,FALSE)</f>
        <v>Chicago Bears</v>
      </c>
      <c r="F161">
        <v>11</v>
      </c>
      <c r="G161" t="s">
        <v>634</v>
      </c>
      <c r="H161">
        <v>150</v>
      </c>
      <c r="I161">
        <v>167</v>
      </c>
      <c r="J161">
        <f t="shared" si="5"/>
        <v>158.5</v>
      </c>
    </row>
    <row r="162" spans="1:10" x14ac:dyDescent="0.25">
      <c r="A162" t="str">
        <f t="shared" si="4"/>
        <v>PHIDeSean Jackson</v>
      </c>
      <c r="B162">
        <v>161</v>
      </c>
      <c r="C162" t="s">
        <v>270</v>
      </c>
      <c r="D162" t="s">
        <v>475</v>
      </c>
      <c r="E162" t="str">
        <f>VLOOKUP(D162,'team abbr lookup'!A:B,2,FALSE)</f>
        <v>Philadelphia Eagles</v>
      </c>
      <c r="F162">
        <v>9</v>
      </c>
      <c r="G162" t="s">
        <v>639</v>
      </c>
      <c r="H162">
        <v>163</v>
      </c>
      <c r="I162">
        <v>154</v>
      </c>
      <c r="J162">
        <f t="shared" si="5"/>
        <v>158.5</v>
      </c>
    </row>
    <row r="163" spans="1:10" x14ac:dyDescent="0.25">
      <c r="A163" t="str">
        <f t="shared" si="4"/>
        <v>CARCurtis Samuel</v>
      </c>
      <c r="B163">
        <v>162</v>
      </c>
      <c r="C163" t="s">
        <v>159</v>
      </c>
      <c r="D163" t="s">
        <v>463</v>
      </c>
      <c r="E163" t="str">
        <f>VLOOKUP(D163,'team abbr lookup'!A:B,2,FALSE)</f>
        <v>Carolina Panthers</v>
      </c>
      <c r="F163">
        <v>13</v>
      </c>
      <c r="G163" t="s">
        <v>644</v>
      </c>
      <c r="H163">
        <v>177</v>
      </c>
      <c r="I163">
        <v>142</v>
      </c>
      <c r="J163">
        <f t="shared" si="5"/>
        <v>159.5</v>
      </c>
    </row>
    <row r="164" spans="1:10" x14ac:dyDescent="0.25">
      <c r="A164" t="str">
        <f t="shared" si="4"/>
        <v>NONew Orleans Saints</v>
      </c>
      <c r="B164">
        <v>163</v>
      </c>
      <c r="C164" t="s">
        <v>25</v>
      </c>
      <c r="D164" t="s">
        <v>466</v>
      </c>
      <c r="E164" t="str">
        <f>VLOOKUP(D164,'team abbr lookup'!A:B,2,FALSE)</f>
        <v>New Orleans Saints</v>
      </c>
      <c r="F164">
        <v>6</v>
      </c>
      <c r="G164" t="s">
        <v>645</v>
      </c>
      <c r="H164">
        <v>137</v>
      </c>
      <c r="I164">
        <v>196</v>
      </c>
      <c r="J164">
        <f t="shared" si="5"/>
        <v>166.5</v>
      </c>
    </row>
    <row r="165" spans="1:10" x14ac:dyDescent="0.25">
      <c r="A165" t="str">
        <f t="shared" si="4"/>
        <v>NEN'Keal Harry</v>
      </c>
      <c r="B165">
        <v>164</v>
      </c>
      <c r="C165" t="s">
        <v>248</v>
      </c>
      <c r="D165" t="s">
        <v>553</v>
      </c>
      <c r="E165" t="str">
        <f>VLOOKUP(D165,'team abbr lookup'!A:B,2,FALSE)</f>
        <v>New England Patriots</v>
      </c>
      <c r="F165">
        <v>6</v>
      </c>
      <c r="G165" t="s">
        <v>648</v>
      </c>
      <c r="H165">
        <v>162</v>
      </c>
      <c r="I165">
        <v>159</v>
      </c>
      <c r="J165">
        <f t="shared" si="5"/>
        <v>160.5</v>
      </c>
    </row>
    <row r="166" spans="1:10" x14ac:dyDescent="0.25">
      <c r="A166" t="str">
        <f t="shared" si="4"/>
        <v>KCKansas City Chiefs</v>
      </c>
      <c r="B166">
        <v>165</v>
      </c>
      <c r="C166" t="s">
        <v>123</v>
      </c>
      <c r="D166" t="s">
        <v>472</v>
      </c>
      <c r="E166" t="str">
        <f>VLOOKUP(D166,'team abbr lookup'!A:B,2,FALSE)</f>
        <v>Kansas City Chiefs</v>
      </c>
      <c r="F166">
        <v>10</v>
      </c>
      <c r="G166" t="s">
        <v>650</v>
      </c>
      <c r="H166">
        <v>138</v>
      </c>
      <c r="I166">
        <v>194</v>
      </c>
      <c r="J166">
        <f t="shared" si="5"/>
        <v>166</v>
      </c>
    </row>
    <row r="167" spans="1:10" x14ac:dyDescent="0.25">
      <c r="A167" t="str">
        <f t="shared" si="4"/>
        <v>DALGreg Zuerlein</v>
      </c>
      <c r="B167">
        <v>166</v>
      </c>
      <c r="C167" t="s">
        <v>1369</v>
      </c>
      <c r="D167" t="s">
        <v>465</v>
      </c>
      <c r="E167" t="str">
        <f>VLOOKUP(D167,'team abbr lookup'!A:B,2,FALSE)</f>
        <v>Dallas Cowboys</v>
      </c>
      <c r="F167">
        <v>10</v>
      </c>
      <c r="G167" t="s">
        <v>640</v>
      </c>
      <c r="H167">
        <v>139</v>
      </c>
      <c r="I167">
        <v>184</v>
      </c>
      <c r="J167">
        <f t="shared" si="5"/>
        <v>161.5</v>
      </c>
    </row>
    <row r="168" spans="1:10" x14ac:dyDescent="0.25">
      <c r="A168" t="str">
        <f t="shared" si="4"/>
        <v>LACJustin Jackson</v>
      </c>
      <c r="B168">
        <v>167</v>
      </c>
      <c r="C168" t="s">
        <v>95</v>
      </c>
      <c r="D168" t="s">
        <v>481</v>
      </c>
      <c r="E168" t="str">
        <f>VLOOKUP(D168,'team abbr lookup'!A:B,2,FALSE)</f>
        <v>Los Angeles Chargers</v>
      </c>
      <c r="F168">
        <v>10</v>
      </c>
      <c r="G168" t="s">
        <v>641</v>
      </c>
      <c r="H168">
        <v>160</v>
      </c>
      <c r="I168">
        <v>163</v>
      </c>
      <c r="J168">
        <f t="shared" si="5"/>
        <v>161.5</v>
      </c>
    </row>
    <row r="169" spans="1:10" x14ac:dyDescent="0.25">
      <c r="A169" t="str">
        <f t="shared" si="4"/>
        <v>SFRobbie Gould</v>
      </c>
      <c r="B169">
        <v>168</v>
      </c>
      <c r="C169" t="s">
        <v>323</v>
      </c>
      <c r="D169" t="s">
        <v>491</v>
      </c>
      <c r="E169" t="str">
        <f>VLOOKUP(D169,'team abbr lookup'!A:B,2,FALSE)</f>
        <v>San Francisco 49ers</v>
      </c>
      <c r="F169">
        <v>11</v>
      </c>
      <c r="G169" t="s">
        <v>653</v>
      </c>
      <c r="H169">
        <v>141</v>
      </c>
      <c r="I169">
        <v>204</v>
      </c>
      <c r="J169">
        <f t="shared" si="5"/>
        <v>172.5</v>
      </c>
    </row>
    <row r="170" spans="1:10" x14ac:dyDescent="0.25">
      <c r="A170" t="str">
        <f t="shared" si="4"/>
        <v>GBAJ Dillon</v>
      </c>
      <c r="B170">
        <v>169</v>
      </c>
      <c r="C170" t="s">
        <v>441</v>
      </c>
      <c r="D170" t="s">
        <v>470</v>
      </c>
      <c r="E170" t="str">
        <f>VLOOKUP(D170,'team abbr lookup'!A:B,2,FALSE)</f>
        <v>Green Bay Packers</v>
      </c>
      <c r="F170">
        <v>5</v>
      </c>
      <c r="G170" t="s">
        <v>647</v>
      </c>
      <c r="H170">
        <v>159</v>
      </c>
      <c r="I170">
        <v>166</v>
      </c>
      <c r="J170">
        <f t="shared" si="5"/>
        <v>162.5</v>
      </c>
    </row>
    <row r="171" spans="1:10" x14ac:dyDescent="0.25">
      <c r="A171" t="str">
        <f t="shared" si="4"/>
        <v>PITEric Ebron</v>
      </c>
      <c r="B171">
        <v>170</v>
      </c>
      <c r="C171" t="s">
        <v>297</v>
      </c>
      <c r="D171" t="s">
        <v>502</v>
      </c>
      <c r="E171" t="str">
        <f>VLOOKUP(D171,'team abbr lookup'!A:B,2,FALSE)</f>
        <v>Pittsburgh Steelers</v>
      </c>
      <c r="F171">
        <v>8</v>
      </c>
      <c r="G171" t="s">
        <v>643</v>
      </c>
      <c r="I171">
        <v>144</v>
      </c>
      <c r="J171">
        <f t="shared" si="5"/>
        <v>144</v>
      </c>
    </row>
    <row r="172" spans="1:10" x14ac:dyDescent="0.25">
      <c r="A172" t="str">
        <f t="shared" si="4"/>
        <v>MINMinnesota Vikings</v>
      </c>
      <c r="B172">
        <v>171</v>
      </c>
      <c r="C172" t="s">
        <v>211</v>
      </c>
      <c r="D172" t="s">
        <v>467</v>
      </c>
      <c r="E172" t="str">
        <f>VLOOKUP(D172,'team abbr lookup'!A:B,2,FALSE)</f>
        <v>Minnesota Vikings</v>
      </c>
      <c r="F172">
        <v>7</v>
      </c>
      <c r="G172" t="s">
        <v>658</v>
      </c>
      <c r="H172">
        <v>152</v>
      </c>
      <c r="I172">
        <v>178</v>
      </c>
      <c r="J172">
        <f t="shared" si="5"/>
        <v>165</v>
      </c>
    </row>
    <row r="173" spans="1:10" x14ac:dyDescent="0.25">
      <c r="A173" t="str">
        <f t="shared" si="4"/>
        <v>LARLos Angeles Rams</v>
      </c>
      <c r="B173">
        <v>172</v>
      </c>
      <c r="C173" t="s">
        <v>175</v>
      </c>
      <c r="D173" t="s">
        <v>510</v>
      </c>
      <c r="E173" t="str">
        <f>VLOOKUP(D173,'team abbr lookup'!A:B,2,FALSE)</f>
        <v>Los Angeles Rams</v>
      </c>
      <c r="F173">
        <v>9</v>
      </c>
      <c r="G173" t="s">
        <v>661</v>
      </c>
      <c r="H173">
        <v>153</v>
      </c>
      <c r="I173">
        <v>185</v>
      </c>
      <c r="J173">
        <f t="shared" si="5"/>
        <v>169</v>
      </c>
    </row>
    <row r="174" spans="1:10" x14ac:dyDescent="0.25">
      <c r="A174" t="str">
        <f t="shared" si="4"/>
        <v>INDMichael Pittman Jr.</v>
      </c>
      <c r="B174">
        <v>173</v>
      </c>
      <c r="C174" t="s">
        <v>407</v>
      </c>
      <c r="D174" t="s">
        <v>523</v>
      </c>
      <c r="E174" t="str">
        <f>VLOOKUP(D174,'team abbr lookup'!A:B,2,FALSE)</f>
        <v>Indianapolis Colts</v>
      </c>
      <c r="F174">
        <v>7</v>
      </c>
      <c r="G174" t="s">
        <v>651</v>
      </c>
      <c r="I174">
        <v>155</v>
      </c>
      <c r="J174">
        <f t="shared" si="5"/>
        <v>155</v>
      </c>
    </row>
    <row r="175" spans="1:10" x14ac:dyDescent="0.25">
      <c r="A175" t="str">
        <f t="shared" si="4"/>
        <v>DENDrew Lock</v>
      </c>
      <c r="B175">
        <v>174</v>
      </c>
      <c r="C175" t="s">
        <v>11</v>
      </c>
      <c r="D175" t="s">
        <v>516</v>
      </c>
      <c r="E175" t="str">
        <f>VLOOKUP(D175,'team abbr lookup'!A:B,2,FALSE)</f>
        <v>Denver Broncos</v>
      </c>
      <c r="F175">
        <v>8</v>
      </c>
      <c r="G175" t="s">
        <v>657</v>
      </c>
      <c r="I175">
        <v>156</v>
      </c>
      <c r="J175">
        <f t="shared" si="5"/>
        <v>156</v>
      </c>
    </row>
    <row r="176" spans="1:10" x14ac:dyDescent="0.25">
      <c r="A176" t="str">
        <f t="shared" si="4"/>
        <v>JACGardner Minshew</v>
      </c>
      <c r="B176">
        <v>175</v>
      </c>
      <c r="C176" t="s">
        <v>77</v>
      </c>
      <c r="D176" t="s">
        <v>495</v>
      </c>
      <c r="E176" t="str">
        <f>VLOOKUP(D176,'team abbr lookup'!A:B,2,FALSE)</f>
        <v>Jacksonville Jaguars</v>
      </c>
      <c r="F176">
        <v>7</v>
      </c>
      <c r="G176" t="s">
        <v>659</v>
      </c>
      <c r="I176">
        <v>161</v>
      </c>
      <c r="J176">
        <f t="shared" si="5"/>
        <v>161</v>
      </c>
    </row>
    <row r="177" spans="1:10" x14ac:dyDescent="0.25">
      <c r="A177" t="str">
        <f t="shared" si="4"/>
        <v>SEAGreg Olsen</v>
      </c>
      <c r="B177">
        <v>176</v>
      </c>
      <c r="C177" t="s">
        <v>266</v>
      </c>
      <c r="D177" t="s">
        <v>505</v>
      </c>
      <c r="E177" t="str">
        <f>VLOOKUP(D177,'team abbr lookup'!A:B,2,FALSE)</f>
        <v>Seattle Seahawks</v>
      </c>
      <c r="F177">
        <v>6</v>
      </c>
      <c r="G177" t="s">
        <v>646</v>
      </c>
      <c r="H177">
        <v>166</v>
      </c>
      <c r="I177">
        <v>179</v>
      </c>
      <c r="J177">
        <f t="shared" si="5"/>
        <v>172.5</v>
      </c>
    </row>
    <row r="178" spans="1:10" x14ac:dyDescent="0.25">
      <c r="A178" t="str">
        <f t="shared" si="4"/>
        <v>CARIan Thomas</v>
      </c>
      <c r="B178">
        <v>177</v>
      </c>
      <c r="C178" t="s">
        <v>163</v>
      </c>
      <c r="D178" t="s">
        <v>463</v>
      </c>
      <c r="E178" t="str">
        <f>VLOOKUP(D178,'team abbr lookup'!A:B,2,FALSE)</f>
        <v>Carolina Panthers</v>
      </c>
      <c r="F178">
        <v>13</v>
      </c>
      <c r="G178" t="s">
        <v>672</v>
      </c>
      <c r="I178">
        <v>164</v>
      </c>
      <c r="J178">
        <f t="shared" si="5"/>
        <v>164</v>
      </c>
    </row>
    <row r="179" spans="1:10" x14ac:dyDescent="0.25">
      <c r="A179" t="str">
        <f t="shared" si="4"/>
        <v>INDNyheim Hines</v>
      </c>
      <c r="B179">
        <v>178</v>
      </c>
      <c r="C179" t="s">
        <v>170</v>
      </c>
      <c r="D179" t="s">
        <v>523</v>
      </c>
      <c r="E179" t="str">
        <f>VLOOKUP(D179,'team abbr lookup'!A:B,2,FALSE)</f>
        <v>Indianapolis Colts</v>
      </c>
      <c r="F179">
        <v>7</v>
      </c>
      <c r="G179" t="s">
        <v>649</v>
      </c>
      <c r="H179">
        <v>172</v>
      </c>
      <c r="I179">
        <v>175</v>
      </c>
      <c r="J179">
        <f t="shared" si="5"/>
        <v>173.5</v>
      </c>
    </row>
    <row r="180" spans="1:10" x14ac:dyDescent="0.25">
      <c r="A180" t="str">
        <f t="shared" si="4"/>
        <v>SEARashaad Penny</v>
      </c>
      <c r="B180">
        <v>179</v>
      </c>
      <c r="C180" t="s">
        <v>263</v>
      </c>
      <c r="D180" t="s">
        <v>505</v>
      </c>
      <c r="E180" t="str">
        <f>VLOOKUP(D180,'team abbr lookup'!A:B,2,FALSE)</f>
        <v>Seattle Seahawks</v>
      </c>
      <c r="F180">
        <v>6</v>
      </c>
      <c r="G180" t="s">
        <v>670</v>
      </c>
      <c r="I180">
        <v>165</v>
      </c>
      <c r="J180">
        <f t="shared" si="5"/>
        <v>165</v>
      </c>
    </row>
    <row r="181" spans="1:10" x14ac:dyDescent="0.25">
      <c r="A181" t="str">
        <f t="shared" si="4"/>
        <v>NYJSam Darnold</v>
      </c>
      <c r="B181">
        <v>180</v>
      </c>
      <c r="C181" t="s">
        <v>121</v>
      </c>
      <c r="D181" t="s">
        <v>508</v>
      </c>
      <c r="E181" t="str">
        <f>VLOOKUP(D181,'team abbr lookup'!A:B,2,FALSE)</f>
        <v>New York Jets</v>
      </c>
      <c r="F181">
        <v>11</v>
      </c>
      <c r="G181" t="s">
        <v>663</v>
      </c>
      <c r="I181">
        <v>168</v>
      </c>
      <c r="J181">
        <f t="shared" si="5"/>
        <v>168</v>
      </c>
    </row>
    <row r="182" spans="1:10" x14ac:dyDescent="0.25">
      <c r="A182" t="str">
        <f t="shared" si="4"/>
        <v>HOUKa'imi Fairbairn</v>
      </c>
      <c r="B182">
        <v>181</v>
      </c>
      <c r="C182" t="s">
        <v>335</v>
      </c>
      <c r="D182" t="s">
        <v>513</v>
      </c>
      <c r="E182" t="str">
        <f>VLOOKUP(D182,'team abbr lookup'!A:B,2,FALSE)</f>
        <v>Houston Texans</v>
      </c>
      <c r="F182">
        <v>8</v>
      </c>
      <c r="G182" t="s">
        <v>654</v>
      </c>
      <c r="H182">
        <v>168</v>
      </c>
      <c r="I182">
        <v>236</v>
      </c>
      <c r="J182">
        <f t="shared" si="5"/>
        <v>202</v>
      </c>
    </row>
    <row r="183" spans="1:10" x14ac:dyDescent="0.25">
      <c r="A183" t="str">
        <f t="shared" si="4"/>
        <v>CARTeddy Bridgewater</v>
      </c>
      <c r="B183">
        <v>182</v>
      </c>
      <c r="C183" t="s">
        <v>162</v>
      </c>
      <c r="D183" t="s">
        <v>463</v>
      </c>
      <c r="E183" t="str">
        <f>VLOOKUP(D183,'team abbr lookup'!A:B,2,FALSE)</f>
        <v>Carolina Panthers</v>
      </c>
      <c r="F183">
        <v>13</v>
      </c>
      <c r="G183" t="s">
        <v>673</v>
      </c>
      <c r="I183">
        <v>169</v>
      </c>
      <c r="J183">
        <f t="shared" si="5"/>
        <v>169</v>
      </c>
    </row>
    <row r="184" spans="1:10" x14ac:dyDescent="0.25">
      <c r="A184" t="str">
        <f t="shared" si="4"/>
        <v>GBAllen Lazard</v>
      </c>
      <c r="B184">
        <v>183</v>
      </c>
      <c r="C184" t="s">
        <v>203</v>
      </c>
      <c r="D184" t="s">
        <v>470</v>
      </c>
      <c r="E184" t="str">
        <f>VLOOKUP(D184,'team abbr lookup'!A:B,2,FALSE)</f>
        <v>Green Bay Packers</v>
      </c>
      <c r="F184">
        <v>5</v>
      </c>
      <c r="G184" t="s">
        <v>656</v>
      </c>
      <c r="H184">
        <v>170</v>
      </c>
      <c r="I184">
        <v>182</v>
      </c>
      <c r="J184">
        <f t="shared" si="5"/>
        <v>176</v>
      </c>
    </row>
    <row r="185" spans="1:10" x14ac:dyDescent="0.25">
      <c r="A185" t="str">
        <f t="shared" si="4"/>
        <v>DETMatt Prater</v>
      </c>
      <c r="B185">
        <v>184</v>
      </c>
      <c r="C185" t="s">
        <v>317</v>
      </c>
      <c r="D185" t="s">
        <v>492</v>
      </c>
      <c r="E185" t="str">
        <f>VLOOKUP(D185,'team abbr lookup'!A:B,2,FALSE)</f>
        <v>Detroit Lions</v>
      </c>
      <c r="F185">
        <v>5</v>
      </c>
      <c r="G185" t="s">
        <v>665</v>
      </c>
      <c r="H185">
        <v>169</v>
      </c>
      <c r="I185">
        <v>224</v>
      </c>
      <c r="J185">
        <f t="shared" si="5"/>
        <v>196.5</v>
      </c>
    </row>
    <row r="186" spans="1:10" x14ac:dyDescent="0.25">
      <c r="A186" t="str">
        <f t="shared" si="4"/>
        <v>NELamar Miller</v>
      </c>
      <c r="B186">
        <v>185</v>
      </c>
      <c r="C186" t="s">
        <v>442</v>
      </c>
      <c r="D186" t="s">
        <v>553</v>
      </c>
      <c r="E186" t="str">
        <f>VLOOKUP(D186,'team abbr lookup'!A:B,2,FALSE)</f>
        <v>New England Patriots</v>
      </c>
      <c r="F186">
        <v>6</v>
      </c>
      <c r="G186" t="s">
        <v>683</v>
      </c>
      <c r="I186">
        <v>171</v>
      </c>
      <c r="J186">
        <f t="shared" si="5"/>
        <v>171</v>
      </c>
    </row>
    <row r="187" spans="1:10" x14ac:dyDescent="0.25">
      <c r="A187" t="str">
        <f t="shared" si="4"/>
        <v>MINDan Bailey</v>
      </c>
      <c r="B187">
        <v>186</v>
      </c>
      <c r="C187" t="s">
        <v>321</v>
      </c>
      <c r="D187" t="s">
        <v>467</v>
      </c>
      <c r="E187" t="str">
        <f>VLOOKUP(D187,'team abbr lookup'!A:B,2,FALSE)</f>
        <v>Minnesota Vikings</v>
      </c>
      <c r="F187">
        <v>7</v>
      </c>
      <c r="G187" t="s">
        <v>668</v>
      </c>
      <c r="H187">
        <v>171</v>
      </c>
      <c r="I187">
        <v>259</v>
      </c>
      <c r="J187">
        <f t="shared" si="5"/>
        <v>215</v>
      </c>
    </row>
    <row r="188" spans="1:10" x14ac:dyDescent="0.25">
      <c r="A188" t="str">
        <f t="shared" si="4"/>
        <v>NYJChris Herndon</v>
      </c>
      <c r="B188">
        <v>187</v>
      </c>
      <c r="C188" t="s">
        <v>374</v>
      </c>
      <c r="D188" t="s">
        <v>508</v>
      </c>
      <c r="E188" t="str">
        <f>VLOOKUP(D188,'team abbr lookup'!A:B,2,FALSE)</f>
        <v>New York Jets</v>
      </c>
      <c r="F188">
        <v>11</v>
      </c>
      <c r="G188" t="s">
        <v>674</v>
      </c>
      <c r="I188">
        <v>172</v>
      </c>
      <c r="J188">
        <f t="shared" si="5"/>
        <v>172</v>
      </c>
    </row>
    <row r="189" spans="1:10" x14ac:dyDescent="0.25">
      <c r="A189" t="str">
        <f t="shared" si="4"/>
        <v>GBJamaal Williams</v>
      </c>
      <c r="B189">
        <v>188</v>
      </c>
      <c r="C189" t="s">
        <v>208</v>
      </c>
      <c r="D189" t="s">
        <v>470</v>
      </c>
      <c r="E189" t="str">
        <f>VLOOKUP(D189,'team abbr lookup'!A:B,2,FALSE)</f>
        <v>Green Bay Packers</v>
      </c>
      <c r="F189">
        <v>5</v>
      </c>
      <c r="G189" t="s">
        <v>692</v>
      </c>
      <c r="I189">
        <v>173</v>
      </c>
      <c r="J189">
        <f t="shared" si="5"/>
        <v>173</v>
      </c>
    </row>
    <row r="190" spans="1:10" x14ac:dyDescent="0.25">
      <c r="A190" t="str">
        <f t="shared" si="4"/>
        <v>TENTennessee Titans</v>
      </c>
      <c r="B190">
        <v>189</v>
      </c>
      <c r="C190" t="s">
        <v>237</v>
      </c>
      <c r="D190" t="s">
        <v>468</v>
      </c>
      <c r="E190" t="str">
        <f>VLOOKUP(D190,'team abbr lookup'!A:B,2,FALSE)</f>
        <v>Tennessee Titans</v>
      </c>
      <c r="F190">
        <v>7</v>
      </c>
      <c r="G190" t="s">
        <v>664</v>
      </c>
      <c r="H190">
        <v>173</v>
      </c>
      <c r="I190">
        <v>235</v>
      </c>
      <c r="J190">
        <f t="shared" si="5"/>
        <v>204</v>
      </c>
    </row>
    <row r="191" spans="1:10" x14ac:dyDescent="0.25">
      <c r="A191" t="str">
        <f t="shared" si="4"/>
        <v>ATLYounghoe Koo</v>
      </c>
      <c r="B191">
        <v>190</v>
      </c>
      <c r="C191" t="s">
        <v>313</v>
      </c>
      <c r="D191" t="s">
        <v>477</v>
      </c>
      <c r="E191" t="str">
        <f>VLOOKUP(D191,'team abbr lookup'!A:B,2,FALSE)</f>
        <v>Atlanta Falcons</v>
      </c>
      <c r="F191">
        <v>10</v>
      </c>
      <c r="G191" t="s">
        <v>687</v>
      </c>
      <c r="H191">
        <v>174</v>
      </c>
      <c r="I191">
        <v>264</v>
      </c>
      <c r="J191">
        <f t="shared" si="5"/>
        <v>219</v>
      </c>
    </row>
    <row r="192" spans="1:10" x14ac:dyDescent="0.25">
      <c r="A192" t="str">
        <f t="shared" si="4"/>
        <v>NYJDenzel Mims</v>
      </c>
      <c r="B192">
        <v>191</v>
      </c>
      <c r="C192" t="s">
        <v>118</v>
      </c>
      <c r="D192" t="s">
        <v>508</v>
      </c>
      <c r="E192" t="str">
        <f>VLOOKUP(D192,'team abbr lookup'!A:B,2,FALSE)</f>
        <v>New York Jets</v>
      </c>
      <c r="F192">
        <v>11</v>
      </c>
      <c r="G192" t="s">
        <v>660</v>
      </c>
      <c r="I192">
        <v>176</v>
      </c>
      <c r="J192">
        <f t="shared" si="5"/>
        <v>176</v>
      </c>
    </row>
    <row r="193" spans="1:10" x14ac:dyDescent="0.25">
      <c r="A193" t="str">
        <f t="shared" si="4"/>
        <v>TBTampa Bay Buccaneers</v>
      </c>
      <c r="B193">
        <v>192</v>
      </c>
      <c r="C193" t="s">
        <v>186</v>
      </c>
      <c r="D193" t="s">
        <v>487</v>
      </c>
      <c r="E193" t="str">
        <f>VLOOKUP(D193,'team abbr lookup'!A:B,2,FALSE)</f>
        <v>Tampa Bay Buccaneers</v>
      </c>
      <c r="F193">
        <v>13</v>
      </c>
      <c r="G193" t="s">
        <v>669</v>
      </c>
      <c r="H193">
        <v>176</v>
      </c>
      <c r="I193">
        <v>270</v>
      </c>
      <c r="J193">
        <f t="shared" si="5"/>
        <v>223</v>
      </c>
    </row>
    <row r="194" spans="1:10" x14ac:dyDescent="0.25">
      <c r="A194" t="str">
        <f t="shared" si="4"/>
        <v>WASWashington Football Team</v>
      </c>
      <c r="B194">
        <v>193</v>
      </c>
      <c r="C194" t="s">
        <v>16</v>
      </c>
      <c r="D194" t="s">
        <v>542</v>
      </c>
      <c r="E194" t="str">
        <f>VLOOKUP(D194,'team abbr lookup'!A:B,2,FALSE)</f>
        <v>Washington Football Team</v>
      </c>
      <c r="F194">
        <v>8</v>
      </c>
      <c r="G194" t="s">
        <v>671</v>
      </c>
      <c r="I194">
        <v>177</v>
      </c>
      <c r="J194">
        <f t="shared" si="5"/>
        <v>177</v>
      </c>
    </row>
    <row r="195" spans="1:10" x14ac:dyDescent="0.25">
      <c r="A195" t="str">
        <f t="shared" ref="A195:A258" si="6">_xlfn.CONCAT(D195,C195)</f>
        <v>INDIndianapolis Colts</v>
      </c>
      <c r="B195">
        <v>194</v>
      </c>
      <c r="C195" t="s">
        <v>164</v>
      </c>
      <c r="D195" t="s">
        <v>523</v>
      </c>
      <c r="E195" t="str">
        <f>VLOOKUP(D195,'team abbr lookup'!A:B,2,FALSE)</f>
        <v>Indianapolis Colts</v>
      </c>
      <c r="F195">
        <v>7</v>
      </c>
      <c r="G195" t="s">
        <v>677</v>
      </c>
      <c r="H195">
        <v>178</v>
      </c>
      <c r="I195">
        <v>256</v>
      </c>
      <c r="J195">
        <f t="shared" ref="J195:J258" si="7">AVERAGE(H195,I195)</f>
        <v>217</v>
      </c>
    </row>
    <row r="196" spans="1:10" x14ac:dyDescent="0.25">
      <c r="A196" t="str">
        <f t="shared" si="6"/>
        <v>TBMatt Gay</v>
      </c>
      <c r="B196">
        <v>195</v>
      </c>
      <c r="C196" t="s">
        <v>311</v>
      </c>
      <c r="D196" t="s">
        <v>487</v>
      </c>
      <c r="E196" t="str">
        <f>VLOOKUP(D196,'team abbr lookup'!A:B,2,FALSE)</f>
        <v>Tampa Bay Buccaneers</v>
      </c>
      <c r="F196">
        <v>13</v>
      </c>
      <c r="G196" t="s">
        <v>688</v>
      </c>
      <c r="H196">
        <v>179</v>
      </c>
      <c r="I196">
        <v>203</v>
      </c>
      <c r="J196">
        <f t="shared" si="7"/>
        <v>191</v>
      </c>
    </row>
    <row r="197" spans="1:10" x14ac:dyDescent="0.25">
      <c r="A197" t="str">
        <f t="shared" si="6"/>
        <v>LVHunter Renfrow</v>
      </c>
      <c r="B197">
        <v>196</v>
      </c>
      <c r="C197" t="s">
        <v>109</v>
      </c>
      <c r="D197" t="s">
        <v>484</v>
      </c>
      <c r="E197" t="str">
        <f>VLOOKUP(D197,'team abbr lookup'!A:B,2,FALSE)</f>
        <v>Las Vegas Raiders</v>
      </c>
      <c r="F197">
        <v>6</v>
      </c>
      <c r="G197" t="s">
        <v>662</v>
      </c>
      <c r="I197">
        <v>180</v>
      </c>
      <c r="J197">
        <f t="shared" si="7"/>
        <v>180</v>
      </c>
    </row>
    <row r="198" spans="1:10" x14ac:dyDescent="0.25">
      <c r="A198" t="str">
        <f t="shared" si="6"/>
        <v>WASBryce Love</v>
      </c>
      <c r="B198">
        <v>197</v>
      </c>
      <c r="C198" t="s">
        <v>21</v>
      </c>
      <c r="D198" t="s">
        <v>542</v>
      </c>
      <c r="E198" t="str">
        <f>VLOOKUP(D198,'team abbr lookup'!A:B,2,FALSE)</f>
        <v>Washington Football Team</v>
      </c>
      <c r="F198">
        <v>8</v>
      </c>
      <c r="G198" t="s">
        <v>695</v>
      </c>
      <c r="H198">
        <v>180</v>
      </c>
      <c r="I198">
        <v>311</v>
      </c>
      <c r="J198">
        <f t="shared" si="7"/>
        <v>245.5</v>
      </c>
    </row>
    <row r="199" spans="1:10" x14ac:dyDescent="0.25">
      <c r="A199" t="str">
        <f t="shared" si="6"/>
        <v>CINJohn Ross</v>
      </c>
      <c r="B199">
        <v>198</v>
      </c>
      <c r="C199" t="s">
        <v>232</v>
      </c>
      <c r="D199" t="s">
        <v>478</v>
      </c>
      <c r="E199" t="str">
        <f>VLOOKUP(D199,'team abbr lookup'!A:B,2,FALSE)</f>
        <v>Cincinnati Bengals</v>
      </c>
      <c r="F199">
        <v>9</v>
      </c>
      <c r="G199" t="s">
        <v>667</v>
      </c>
      <c r="I199">
        <v>181</v>
      </c>
      <c r="J199">
        <f t="shared" si="7"/>
        <v>181</v>
      </c>
    </row>
    <row r="200" spans="1:10" x14ac:dyDescent="0.25">
      <c r="A200" t="str">
        <f t="shared" si="6"/>
        <v>PHIJake Elliott</v>
      </c>
      <c r="B200">
        <v>199</v>
      </c>
      <c r="C200" t="s">
        <v>333</v>
      </c>
      <c r="D200" t="s">
        <v>475</v>
      </c>
      <c r="E200" t="str">
        <f>VLOOKUP(D200,'team abbr lookup'!A:B,2,FALSE)</f>
        <v>Philadelphia Eagles</v>
      </c>
      <c r="F200">
        <v>9</v>
      </c>
      <c r="G200" t="s">
        <v>689</v>
      </c>
      <c r="H200">
        <v>181</v>
      </c>
      <c r="I200">
        <v>239</v>
      </c>
      <c r="J200">
        <f t="shared" si="7"/>
        <v>210</v>
      </c>
    </row>
    <row r="201" spans="1:10" x14ac:dyDescent="0.25">
      <c r="A201" t="str">
        <f t="shared" si="6"/>
        <v>ARIZane Gonzalez</v>
      </c>
      <c r="B201">
        <v>200</v>
      </c>
      <c r="C201" t="s">
        <v>312</v>
      </c>
      <c r="D201" t="s">
        <v>471</v>
      </c>
      <c r="E201" t="str">
        <f>VLOOKUP(D201,'team abbr lookup'!A:B,2,FALSE)</f>
        <v>Arizona Cardinals</v>
      </c>
      <c r="F201">
        <v>8</v>
      </c>
      <c r="G201" t="s">
        <v>690</v>
      </c>
      <c r="H201">
        <v>182</v>
      </c>
      <c r="I201">
        <v>221</v>
      </c>
      <c r="J201">
        <f t="shared" si="7"/>
        <v>201.5</v>
      </c>
    </row>
    <row r="202" spans="1:10" x14ac:dyDescent="0.25">
      <c r="A202" t="str">
        <f t="shared" si="6"/>
        <v>JACDede Westbrook</v>
      </c>
      <c r="B202">
        <v>201</v>
      </c>
      <c r="C202" t="s">
        <v>71</v>
      </c>
      <c r="D202" t="s">
        <v>495</v>
      </c>
      <c r="E202" t="str">
        <f>VLOOKUP(D202,'team abbr lookup'!A:B,2,FALSE)</f>
        <v>Jacksonville Jaguars</v>
      </c>
      <c r="F202">
        <v>7</v>
      </c>
      <c r="G202" t="s">
        <v>675</v>
      </c>
      <c r="I202">
        <v>183</v>
      </c>
      <c r="J202">
        <f t="shared" si="7"/>
        <v>183</v>
      </c>
    </row>
    <row r="203" spans="1:10" x14ac:dyDescent="0.25">
      <c r="A203" t="str">
        <f t="shared" si="6"/>
        <v>LVBryan Edwards</v>
      </c>
      <c r="B203">
        <v>202</v>
      </c>
      <c r="C203" t="s">
        <v>110</v>
      </c>
      <c r="D203" t="s">
        <v>484</v>
      </c>
      <c r="E203" t="str">
        <f>VLOOKUP(D203,'team abbr lookup'!A:B,2,FALSE)</f>
        <v>Las Vegas Raiders</v>
      </c>
      <c r="F203">
        <v>6</v>
      </c>
      <c r="G203" t="s">
        <v>676</v>
      </c>
      <c r="I203">
        <v>186</v>
      </c>
      <c r="J203">
        <f t="shared" si="7"/>
        <v>186</v>
      </c>
    </row>
    <row r="204" spans="1:10" x14ac:dyDescent="0.25">
      <c r="A204" t="str">
        <f t="shared" si="6"/>
        <v>SFKendrick Bourne</v>
      </c>
      <c r="B204">
        <v>203</v>
      </c>
      <c r="C204" t="s">
        <v>55</v>
      </c>
      <c r="D204" t="s">
        <v>491</v>
      </c>
      <c r="E204" t="str">
        <f>VLOOKUP(D204,'team abbr lookup'!A:B,2,FALSE)</f>
        <v>San Francisco 49ers</v>
      </c>
      <c r="F204">
        <v>11</v>
      </c>
      <c r="G204" t="s">
        <v>681</v>
      </c>
      <c r="I204">
        <v>187</v>
      </c>
      <c r="J204">
        <f t="shared" si="7"/>
        <v>187</v>
      </c>
    </row>
    <row r="205" spans="1:10" x14ac:dyDescent="0.25">
      <c r="A205" t="str">
        <f t="shared" si="6"/>
        <v>CINTee Higgins</v>
      </c>
      <c r="B205">
        <v>204</v>
      </c>
      <c r="C205" t="s">
        <v>233</v>
      </c>
      <c r="D205" t="s">
        <v>478</v>
      </c>
      <c r="E205" t="str">
        <f>VLOOKUP(D205,'team abbr lookup'!A:B,2,FALSE)</f>
        <v>Cincinnati Bengals</v>
      </c>
      <c r="F205">
        <v>9</v>
      </c>
      <c r="G205" t="s">
        <v>686</v>
      </c>
      <c r="I205">
        <v>188</v>
      </c>
      <c r="J205">
        <f t="shared" si="7"/>
        <v>188</v>
      </c>
    </row>
    <row r="206" spans="1:10" x14ac:dyDescent="0.25">
      <c r="A206" t="str">
        <f t="shared" si="6"/>
        <v>WR71Antonio Brown</v>
      </c>
      <c r="B206">
        <v>205</v>
      </c>
      <c r="C206" t="s">
        <v>666</v>
      </c>
      <c r="D206" t="s">
        <v>697</v>
      </c>
      <c r="E206" t="e">
        <f>VLOOKUP(D206,'team abbr lookup'!A:B,2,FALSE)</f>
        <v>#N/A</v>
      </c>
      <c r="H206">
        <v>189</v>
      </c>
      <c r="J206">
        <f t="shared" si="7"/>
        <v>189</v>
      </c>
    </row>
    <row r="207" spans="1:10" x14ac:dyDescent="0.25">
      <c r="A207" t="str">
        <f t="shared" si="6"/>
        <v>PITJames Washington</v>
      </c>
      <c r="B207">
        <v>206</v>
      </c>
      <c r="C207" t="s">
        <v>289</v>
      </c>
      <c r="D207" t="s">
        <v>502</v>
      </c>
      <c r="E207" t="str">
        <f>VLOOKUP(D207,'team abbr lookup'!A:B,2,FALSE)</f>
        <v>Pittsburgh Steelers</v>
      </c>
      <c r="F207">
        <v>8</v>
      </c>
      <c r="G207" t="s">
        <v>700</v>
      </c>
      <c r="I207">
        <v>190</v>
      </c>
      <c r="J207">
        <f t="shared" si="7"/>
        <v>190</v>
      </c>
    </row>
    <row r="208" spans="1:10" x14ac:dyDescent="0.25">
      <c r="A208" t="str">
        <f t="shared" si="6"/>
        <v>JACChris Thompson</v>
      </c>
      <c r="B208">
        <v>207</v>
      </c>
      <c r="C208" t="s">
        <v>76</v>
      </c>
      <c r="D208" t="s">
        <v>495</v>
      </c>
      <c r="E208" t="str">
        <f>VLOOKUP(D208,'team abbr lookup'!A:B,2,FALSE)</f>
        <v>Jacksonville Jaguars</v>
      </c>
      <c r="F208">
        <v>7</v>
      </c>
      <c r="G208" t="s">
        <v>698</v>
      </c>
      <c r="I208">
        <v>191</v>
      </c>
      <c r="J208">
        <f t="shared" si="7"/>
        <v>191</v>
      </c>
    </row>
    <row r="209" spans="1:10" x14ac:dyDescent="0.25">
      <c r="A209" t="str">
        <f t="shared" si="6"/>
        <v>TENCorey Davis</v>
      </c>
      <c r="B209">
        <v>208</v>
      </c>
      <c r="C209" t="s">
        <v>239</v>
      </c>
      <c r="D209" t="s">
        <v>468</v>
      </c>
      <c r="E209" t="str">
        <f>VLOOKUP(D209,'team abbr lookup'!A:B,2,FALSE)</f>
        <v>Tennessee Titans</v>
      </c>
      <c r="F209">
        <v>7</v>
      </c>
      <c r="G209" t="s">
        <v>704</v>
      </c>
      <c r="I209">
        <v>192</v>
      </c>
      <c r="J209">
        <f t="shared" si="7"/>
        <v>192</v>
      </c>
    </row>
    <row r="210" spans="1:10" x14ac:dyDescent="0.25">
      <c r="A210" t="str">
        <f t="shared" si="6"/>
        <v>LVDerek Carr</v>
      </c>
      <c r="B210">
        <v>209</v>
      </c>
      <c r="C210" t="s">
        <v>113</v>
      </c>
      <c r="D210" t="s">
        <v>484</v>
      </c>
      <c r="E210" t="str">
        <f>VLOOKUP(D210,'team abbr lookup'!A:B,2,FALSE)</f>
        <v>Las Vegas Raiders</v>
      </c>
      <c r="F210">
        <v>6</v>
      </c>
      <c r="G210" t="s">
        <v>678</v>
      </c>
      <c r="I210">
        <v>193</v>
      </c>
      <c r="J210">
        <f t="shared" si="7"/>
        <v>193</v>
      </c>
    </row>
    <row r="211" spans="1:10" x14ac:dyDescent="0.25">
      <c r="A211" t="str">
        <f t="shared" si="6"/>
        <v>ARILarry Fitzgerald</v>
      </c>
      <c r="B211">
        <v>210</v>
      </c>
      <c r="C211" t="s">
        <v>223</v>
      </c>
      <c r="D211" t="s">
        <v>471</v>
      </c>
      <c r="E211" t="str">
        <f>VLOOKUP(D211,'team abbr lookup'!A:B,2,FALSE)</f>
        <v>Arizona Cardinals</v>
      </c>
      <c r="F211">
        <v>8</v>
      </c>
      <c r="G211" t="s">
        <v>721</v>
      </c>
      <c r="I211">
        <v>195</v>
      </c>
      <c r="J211">
        <f t="shared" si="7"/>
        <v>195</v>
      </c>
    </row>
    <row r="212" spans="1:10" x14ac:dyDescent="0.25">
      <c r="A212" t="str">
        <f t="shared" si="6"/>
        <v>MINIrv Smith Jr.</v>
      </c>
      <c r="B212">
        <v>211</v>
      </c>
      <c r="C212" t="s">
        <v>218</v>
      </c>
      <c r="D212" t="s">
        <v>467</v>
      </c>
      <c r="E212" t="str">
        <f>VLOOKUP(D212,'team abbr lookup'!A:B,2,FALSE)</f>
        <v>Minnesota Vikings</v>
      </c>
      <c r="F212">
        <v>7</v>
      </c>
      <c r="G212" t="s">
        <v>679</v>
      </c>
      <c r="I212">
        <v>197</v>
      </c>
      <c r="J212">
        <f t="shared" si="7"/>
        <v>197</v>
      </c>
    </row>
    <row r="213" spans="1:10" x14ac:dyDescent="0.25">
      <c r="A213" t="str">
        <f t="shared" si="6"/>
        <v>INDParris Campbell</v>
      </c>
      <c r="B213">
        <v>212</v>
      </c>
      <c r="C213" t="s">
        <v>166</v>
      </c>
      <c r="D213" t="s">
        <v>523</v>
      </c>
      <c r="E213" t="str">
        <f>VLOOKUP(D213,'team abbr lookup'!A:B,2,FALSE)</f>
        <v>Indianapolis Colts</v>
      </c>
      <c r="F213">
        <v>7</v>
      </c>
      <c r="G213" t="s">
        <v>722</v>
      </c>
      <c r="I213">
        <v>198</v>
      </c>
      <c r="J213">
        <f t="shared" si="7"/>
        <v>198</v>
      </c>
    </row>
    <row r="214" spans="1:10" x14ac:dyDescent="0.25">
      <c r="A214" t="str">
        <f t="shared" si="6"/>
        <v>SFBrandon Aiyuk</v>
      </c>
      <c r="B214">
        <v>213</v>
      </c>
      <c r="C214" t="s">
        <v>54</v>
      </c>
      <c r="D214" t="s">
        <v>491</v>
      </c>
      <c r="E214" t="str">
        <f>VLOOKUP(D214,'team abbr lookup'!A:B,2,FALSE)</f>
        <v>San Francisco 49ers</v>
      </c>
      <c r="F214">
        <v>11</v>
      </c>
      <c r="G214" t="s">
        <v>724</v>
      </c>
      <c r="I214">
        <v>199</v>
      </c>
      <c r="J214">
        <f t="shared" si="7"/>
        <v>199</v>
      </c>
    </row>
    <row r="215" spans="1:10" x14ac:dyDescent="0.25">
      <c r="A215" t="str">
        <f t="shared" si="6"/>
        <v>TBLeSean McCoy</v>
      </c>
      <c r="B215">
        <v>214</v>
      </c>
      <c r="C215" t="s">
        <v>444</v>
      </c>
      <c r="D215" t="s">
        <v>487</v>
      </c>
      <c r="E215" t="str">
        <f>VLOOKUP(D215,'team abbr lookup'!A:B,2,FALSE)</f>
        <v>Tampa Bay Buccaneers</v>
      </c>
      <c r="F215">
        <v>13</v>
      </c>
      <c r="G215" t="s">
        <v>699</v>
      </c>
      <c r="I215">
        <v>200</v>
      </c>
      <c r="J215">
        <f t="shared" si="7"/>
        <v>200</v>
      </c>
    </row>
    <row r="216" spans="1:10" x14ac:dyDescent="0.25">
      <c r="A216" t="str">
        <f t="shared" si="6"/>
        <v>MINKyle Rudolph</v>
      </c>
      <c r="B216">
        <v>215</v>
      </c>
      <c r="C216" t="s">
        <v>219</v>
      </c>
      <c r="D216" t="s">
        <v>467</v>
      </c>
      <c r="E216" t="str">
        <f>VLOOKUP(D216,'team abbr lookup'!A:B,2,FALSE)</f>
        <v>Minnesota Vikings</v>
      </c>
      <c r="F216">
        <v>7</v>
      </c>
      <c r="G216" t="s">
        <v>684</v>
      </c>
      <c r="I216">
        <v>202</v>
      </c>
      <c r="J216">
        <f t="shared" si="7"/>
        <v>202</v>
      </c>
    </row>
    <row r="217" spans="1:10" x14ac:dyDescent="0.25">
      <c r="A217" t="str">
        <f t="shared" si="6"/>
        <v>HOUKenny Stills</v>
      </c>
      <c r="B217">
        <v>216</v>
      </c>
      <c r="C217" t="s">
        <v>38</v>
      </c>
      <c r="D217" t="s">
        <v>513</v>
      </c>
      <c r="E217" t="str">
        <f>VLOOKUP(D217,'team abbr lookup'!A:B,2,FALSE)</f>
        <v>Houston Texans</v>
      </c>
      <c r="F217">
        <v>8</v>
      </c>
      <c r="G217" t="s">
        <v>728</v>
      </c>
      <c r="I217">
        <v>205</v>
      </c>
      <c r="J217">
        <f t="shared" si="7"/>
        <v>205</v>
      </c>
    </row>
    <row r="218" spans="1:10" x14ac:dyDescent="0.25">
      <c r="A218" t="str">
        <f t="shared" si="6"/>
        <v>TBO.J. Howard</v>
      </c>
      <c r="B218">
        <v>217</v>
      </c>
      <c r="C218" t="s">
        <v>447</v>
      </c>
      <c r="D218" t="s">
        <v>487</v>
      </c>
      <c r="E218" t="str">
        <f>VLOOKUP(D218,'team abbr lookup'!A:B,2,FALSE)</f>
        <v>Tampa Bay Buccaneers</v>
      </c>
      <c r="F218">
        <v>13</v>
      </c>
      <c r="G218" t="s">
        <v>696</v>
      </c>
      <c r="I218">
        <v>206</v>
      </c>
      <c r="J218">
        <f t="shared" si="7"/>
        <v>206</v>
      </c>
    </row>
    <row r="219" spans="1:10" x14ac:dyDescent="0.25">
      <c r="A219" t="str">
        <f t="shared" si="6"/>
        <v>LARMalcolm Brown</v>
      </c>
      <c r="B219">
        <v>218</v>
      </c>
      <c r="C219" t="s">
        <v>182</v>
      </c>
      <c r="D219" t="s">
        <v>510</v>
      </c>
      <c r="E219" t="str">
        <f>VLOOKUP(D219,'team abbr lookup'!A:B,2,FALSE)</f>
        <v>Los Angeles Rams</v>
      </c>
      <c r="F219">
        <v>9</v>
      </c>
      <c r="G219" t="s">
        <v>713</v>
      </c>
      <c r="I219">
        <v>207</v>
      </c>
      <c r="J219">
        <f t="shared" si="7"/>
        <v>207</v>
      </c>
    </row>
    <row r="220" spans="1:10" x14ac:dyDescent="0.25">
      <c r="A220" t="str">
        <f t="shared" si="6"/>
        <v>LACLos Angeles Chargers</v>
      </c>
      <c r="B220">
        <v>219</v>
      </c>
      <c r="C220" t="s">
        <v>90</v>
      </c>
      <c r="D220" t="s">
        <v>481</v>
      </c>
      <c r="E220" t="str">
        <f>VLOOKUP(D220,'team abbr lookup'!A:B,2,FALSE)</f>
        <v>Los Angeles Chargers</v>
      </c>
      <c r="F220">
        <v>10</v>
      </c>
      <c r="G220" t="s">
        <v>680</v>
      </c>
      <c r="I220">
        <v>208</v>
      </c>
      <c r="J220">
        <f t="shared" si="7"/>
        <v>208</v>
      </c>
    </row>
    <row r="221" spans="1:10" x14ac:dyDescent="0.25">
      <c r="A221" t="str">
        <f t="shared" si="6"/>
        <v>BALJustice Hill</v>
      </c>
      <c r="B221">
        <v>220</v>
      </c>
      <c r="C221" t="s">
        <v>781</v>
      </c>
      <c r="D221" t="s">
        <v>488</v>
      </c>
      <c r="E221" t="str">
        <f>VLOOKUP(D221,'team abbr lookup'!A:B,2,FALSE)</f>
        <v>Baltimore Ravens</v>
      </c>
      <c r="F221">
        <v>8</v>
      </c>
      <c r="G221" t="s">
        <v>714</v>
      </c>
      <c r="I221">
        <v>209</v>
      </c>
      <c r="J221">
        <f t="shared" si="7"/>
        <v>209</v>
      </c>
    </row>
    <row r="222" spans="1:10" x14ac:dyDescent="0.25">
      <c r="A222" t="str">
        <f t="shared" si="6"/>
        <v>JACRyquell Armstead</v>
      </c>
      <c r="B222">
        <v>221</v>
      </c>
      <c r="C222" t="s">
        <v>75</v>
      </c>
      <c r="D222" t="s">
        <v>495</v>
      </c>
      <c r="E222" t="str">
        <f>VLOOKUP(D222,'team abbr lookup'!A:B,2,FALSE)</f>
        <v>Jacksonville Jaguars</v>
      </c>
      <c r="F222">
        <v>7</v>
      </c>
      <c r="G222" t="s">
        <v>716</v>
      </c>
      <c r="I222">
        <v>210</v>
      </c>
      <c r="J222">
        <f t="shared" si="7"/>
        <v>210</v>
      </c>
    </row>
    <row r="223" spans="1:10" x14ac:dyDescent="0.25">
      <c r="A223" t="str">
        <f t="shared" si="6"/>
        <v>DENDenver Broncos</v>
      </c>
      <c r="B223">
        <v>222</v>
      </c>
      <c r="C223" t="s">
        <v>15</v>
      </c>
      <c r="D223" t="s">
        <v>516</v>
      </c>
      <c r="E223" t="str">
        <f>VLOOKUP(D223,'team abbr lookup'!A:B,2,FALSE)</f>
        <v>Denver Broncos</v>
      </c>
      <c r="F223">
        <v>8</v>
      </c>
      <c r="G223" t="s">
        <v>682</v>
      </c>
      <c r="I223">
        <v>211</v>
      </c>
      <c r="J223">
        <f t="shared" si="7"/>
        <v>211</v>
      </c>
    </row>
    <row r="224" spans="1:10" x14ac:dyDescent="0.25">
      <c r="A224" t="str">
        <f t="shared" si="6"/>
        <v>LVLynn Bowden Jr.</v>
      </c>
      <c r="B224">
        <v>223</v>
      </c>
      <c r="C224" t="s">
        <v>443</v>
      </c>
      <c r="D224" t="s">
        <v>484</v>
      </c>
      <c r="E224" t="str">
        <f>VLOOKUP(D224,'team abbr lookup'!A:B,2,FALSE)</f>
        <v>Las Vegas Raiders</v>
      </c>
      <c r="F224">
        <v>6</v>
      </c>
      <c r="G224" t="s">
        <v>720</v>
      </c>
      <c r="I224">
        <v>212</v>
      </c>
      <c r="J224">
        <f t="shared" si="7"/>
        <v>212</v>
      </c>
    </row>
    <row r="225" spans="1:10" x14ac:dyDescent="0.25">
      <c r="A225" t="str">
        <f t="shared" si="6"/>
        <v>NYJFrank Gore</v>
      </c>
      <c r="B225">
        <v>224</v>
      </c>
      <c r="C225" t="s">
        <v>120</v>
      </c>
      <c r="D225" t="s">
        <v>508</v>
      </c>
      <c r="E225" t="str">
        <f>VLOOKUP(D225,'team abbr lookup'!A:B,2,FALSE)</f>
        <v>New York Jets</v>
      </c>
      <c r="F225">
        <v>11</v>
      </c>
      <c r="G225" t="s">
        <v>723</v>
      </c>
      <c r="I225">
        <v>213</v>
      </c>
      <c r="J225">
        <f t="shared" si="7"/>
        <v>213</v>
      </c>
    </row>
    <row r="226" spans="1:10" x14ac:dyDescent="0.25">
      <c r="A226" t="str">
        <f t="shared" si="6"/>
        <v>HOURandall Cobb</v>
      </c>
      <c r="B226">
        <v>225</v>
      </c>
      <c r="C226" t="s">
        <v>37</v>
      </c>
      <c r="D226" t="s">
        <v>513</v>
      </c>
      <c r="E226" t="str">
        <f>VLOOKUP(D226,'team abbr lookup'!A:B,2,FALSE)</f>
        <v>Houston Texans</v>
      </c>
      <c r="F226">
        <v>8</v>
      </c>
      <c r="G226" t="s">
        <v>731</v>
      </c>
      <c r="I226">
        <v>214</v>
      </c>
      <c r="J226">
        <f t="shared" si="7"/>
        <v>214</v>
      </c>
    </row>
    <row r="227" spans="1:10" x14ac:dyDescent="0.25">
      <c r="A227" t="str">
        <f t="shared" si="6"/>
        <v>BALDevin Duvernay</v>
      </c>
      <c r="B227">
        <v>226</v>
      </c>
      <c r="C227" t="s">
        <v>150</v>
      </c>
      <c r="D227" t="s">
        <v>488</v>
      </c>
      <c r="E227" t="str">
        <f>VLOOKUP(D227,'team abbr lookup'!A:B,2,FALSE)</f>
        <v>Baltimore Ravens</v>
      </c>
      <c r="F227">
        <v>8</v>
      </c>
      <c r="G227" t="s">
        <v>736</v>
      </c>
      <c r="I227">
        <v>216</v>
      </c>
      <c r="J227">
        <f t="shared" si="7"/>
        <v>216</v>
      </c>
    </row>
    <row r="228" spans="1:10" x14ac:dyDescent="0.25">
      <c r="A228" t="str">
        <f t="shared" si="6"/>
        <v>BUFDawson Knox</v>
      </c>
      <c r="B228">
        <v>227</v>
      </c>
      <c r="C228" t="s">
        <v>136</v>
      </c>
      <c r="D228" t="s">
        <v>526</v>
      </c>
      <c r="E228" t="str">
        <f>VLOOKUP(D228,'team abbr lookup'!A:B,2,FALSE)</f>
        <v>Buffalo Bills</v>
      </c>
      <c r="F228">
        <v>11</v>
      </c>
      <c r="G228" t="s">
        <v>706</v>
      </c>
      <c r="I228">
        <v>217</v>
      </c>
      <c r="J228">
        <f t="shared" si="7"/>
        <v>217</v>
      </c>
    </row>
    <row r="229" spans="1:10" x14ac:dyDescent="0.25">
      <c r="A229" t="str">
        <f t="shared" si="6"/>
        <v>TENDarrynton Evans</v>
      </c>
      <c r="B229">
        <v>228</v>
      </c>
      <c r="C229" t="s">
        <v>242</v>
      </c>
      <c r="D229" t="s">
        <v>468</v>
      </c>
      <c r="E229" t="str">
        <f>VLOOKUP(D229,'team abbr lookup'!A:B,2,FALSE)</f>
        <v>Tennessee Titans</v>
      </c>
      <c r="F229">
        <v>7</v>
      </c>
      <c r="G229" t="s">
        <v>725</v>
      </c>
      <c r="I229">
        <v>218</v>
      </c>
      <c r="J229">
        <f t="shared" si="7"/>
        <v>218</v>
      </c>
    </row>
    <row r="230" spans="1:10" x14ac:dyDescent="0.25">
      <c r="A230" t="str">
        <f t="shared" si="6"/>
        <v>JACLaviska Shenault Jr.</v>
      </c>
      <c r="B230">
        <v>229</v>
      </c>
      <c r="C230" t="s">
        <v>449</v>
      </c>
      <c r="D230" t="s">
        <v>495</v>
      </c>
      <c r="E230" t="str">
        <f>VLOOKUP(D230,'team abbr lookup'!A:B,2,FALSE)</f>
        <v>Jacksonville Jaguars</v>
      </c>
      <c r="F230">
        <v>7</v>
      </c>
      <c r="G230" t="s">
        <v>739</v>
      </c>
      <c r="I230">
        <v>219</v>
      </c>
      <c r="J230">
        <f t="shared" si="7"/>
        <v>219</v>
      </c>
    </row>
    <row r="231" spans="1:10" x14ac:dyDescent="0.25">
      <c r="A231" t="str">
        <f t="shared" si="6"/>
        <v>PHIPhiladelphia Eagles</v>
      </c>
      <c r="B231">
        <v>230</v>
      </c>
      <c r="C231" t="s">
        <v>268</v>
      </c>
      <c r="D231" t="s">
        <v>475</v>
      </c>
      <c r="E231" t="str">
        <f>VLOOKUP(D231,'team abbr lookup'!A:B,2,FALSE)</f>
        <v>Philadelphia Eagles</v>
      </c>
      <c r="F231">
        <v>9</v>
      </c>
      <c r="G231" t="s">
        <v>685</v>
      </c>
      <c r="I231">
        <v>220</v>
      </c>
      <c r="J231">
        <f t="shared" si="7"/>
        <v>220</v>
      </c>
    </row>
    <row r="232" spans="1:10" x14ac:dyDescent="0.25">
      <c r="A232" t="str">
        <f t="shared" si="6"/>
        <v>MIAFitzpatrick / Tagovailoa</v>
      </c>
      <c r="B232">
        <v>231</v>
      </c>
      <c r="C232" t="s">
        <v>1367</v>
      </c>
      <c r="D232" t="s">
        <v>534</v>
      </c>
      <c r="E232" t="str">
        <f>VLOOKUP(D232,'team abbr lookup'!A:B,2,FALSE)</f>
        <v>Miami Dolphins</v>
      </c>
      <c r="F232">
        <v>11</v>
      </c>
      <c r="G232" t="s">
        <v>710</v>
      </c>
      <c r="I232">
        <v>222</v>
      </c>
      <c r="J232">
        <f t="shared" si="7"/>
        <v>222</v>
      </c>
    </row>
    <row r="233" spans="1:10" x14ac:dyDescent="0.25">
      <c r="A233" t="str">
        <f t="shared" si="6"/>
        <v>PITAnthony McFarland Jr.</v>
      </c>
      <c r="B233">
        <v>232</v>
      </c>
      <c r="C233" t="s">
        <v>292</v>
      </c>
      <c r="D233" t="s">
        <v>502</v>
      </c>
      <c r="E233" t="str">
        <f>VLOOKUP(D233,'team abbr lookup'!A:B,2,FALSE)</f>
        <v>Pittsburgh Steelers</v>
      </c>
      <c r="F233">
        <v>8</v>
      </c>
      <c r="G233" t="s">
        <v>726</v>
      </c>
      <c r="I233">
        <v>223</v>
      </c>
      <c r="J233">
        <f t="shared" si="7"/>
        <v>223</v>
      </c>
    </row>
    <row r="234" spans="1:10" x14ac:dyDescent="0.25">
      <c r="A234" t="str">
        <f t="shared" si="6"/>
        <v>LACJoshua Kelley</v>
      </c>
      <c r="B234">
        <v>233</v>
      </c>
      <c r="C234" t="s">
        <v>96</v>
      </c>
      <c r="D234" t="s">
        <v>481</v>
      </c>
      <c r="E234" t="str">
        <f>VLOOKUP(D234,'team abbr lookup'!A:B,2,FALSE)</f>
        <v>Los Angeles Chargers</v>
      </c>
      <c r="F234">
        <v>10</v>
      </c>
      <c r="G234" t="s">
        <v>727</v>
      </c>
      <c r="I234">
        <v>225</v>
      </c>
      <c r="J234">
        <f t="shared" si="7"/>
        <v>225</v>
      </c>
    </row>
    <row r="235" spans="1:10" x14ac:dyDescent="0.25">
      <c r="A235" t="str">
        <f t="shared" si="6"/>
        <v>DENRoyce Freeman</v>
      </c>
      <c r="B235">
        <v>234</v>
      </c>
      <c r="C235" t="s">
        <v>10</v>
      </c>
      <c r="D235" t="s">
        <v>516</v>
      </c>
      <c r="E235" t="str">
        <f>VLOOKUP(D235,'team abbr lookup'!A:B,2,FALSE)</f>
        <v>Denver Broncos</v>
      </c>
      <c r="F235">
        <v>8</v>
      </c>
      <c r="G235" t="s">
        <v>730</v>
      </c>
      <c r="I235">
        <v>226</v>
      </c>
      <c r="J235">
        <f t="shared" si="7"/>
        <v>226</v>
      </c>
    </row>
    <row r="236" spans="1:10" x14ac:dyDescent="0.25">
      <c r="A236" t="str">
        <f t="shared" si="6"/>
        <v>RB70Devonta Freeman</v>
      </c>
      <c r="B236">
        <v>235</v>
      </c>
      <c r="C236" t="s">
        <v>691</v>
      </c>
      <c r="D236" t="s">
        <v>734</v>
      </c>
      <c r="E236" t="e">
        <f>VLOOKUP(D236,'team abbr lookup'!A:B,2,FALSE)</f>
        <v>#N/A</v>
      </c>
      <c r="H236">
        <v>227</v>
      </c>
      <c r="J236">
        <f t="shared" si="7"/>
        <v>227</v>
      </c>
    </row>
    <row r="237" spans="1:10" x14ac:dyDescent="0.25">
      <c r="A237" t="str">
        <f t="shared" si="6"/>
        <v>NYJLamical Perine</v>
      </c>
      <c r="B237">
        <v>236</v>
      </c>
      <c r="C237" t="s">
        <v>931</v>
      </c>
      <c r="D237" t="s">
        <v>508</v>
      </c>
      <c r="E237" t="str">
        <f>VLOOKUP(D237,'team abbr lookup'!A:B,2,FALSE)</f>
        <v>New York Jets</v>
      </c>
      <c r="F237">
        <v>11</v>
      </c>
      <c r="G237" t="s">
        <v>740</v>
      </c>
      <c r="I237">
        <v>228</v>
      </c>
      <c r="J237">
        <f t="shared" si="7"/>
        <v>228</v>
      </c>
    </row>
    <row r="238" spans="1:10" x14ac:dyDescent="0.25">
      <c r="A238" t="str">
        <f t="shared" si="6"/>
        <v>BUFCole Beasley</v>
      </c>
      <c r="B238">
        <v>237</v>
      </c>
      <c r="C238" t="s">
        <v>133</v>
      </c>
      <c r="D238" t="s">
        <v>526</v>
      </c>
      <c r="E238" t="str">
        <f>VLOOKUP(D238,'team abbr lookup'!A:B,2,FALSE)</f>
        <v>Buffalo Bills</v>
      </c>
      <c r="F238">
        <v>11</v>
      </c>
      <c r="G238" t="s">
        <v>742</v>
      </c>
      <c r="I238">
        <v>229</v>
      </c>
      <c r="J238">
        <f t="shared" si="7"/>
        <v>229</v>
      </c>
    </row>
    <row r="239" spans="1:10" x14ac:dyDescent="0.25">
      <c r="A239" t="str">
        <f t="shared" si="6"/>
        <v>LACTaylor / Herbert</v>
      </c>
      <c r="B239">
        <v>238</v>
      </c>
      <c r="C239" t="s">
        <v>1366</v>
      </c>
      <c r="D239" t="s">
        <v>481</v>
      </c>
      <c r="E239" t="str">
        <f>VLOOKUP(D239,'team abbr lookup'!A:B,2,FALSE)</f>
        <v>Los Angeles Chargers</v>
      </c>
      <c r="F239">
        <v>10</v>
      </c>
      <c r="G239" t="s">
        <v>732</v>
      </c>
      <c r="I239">
        <v>230</v>
      </c>
      <c r="J239">
        <f t="shared" si="7"/>
        <v>230</v>
      </c>
    </row>
    <row r="240" spans="1:10" x14ac:dyDescent="0.25">
      <c r="A240" t="str">
        <f t="shared" si="6"/>
        <v>NYJNew York Jets</v>
      </c>
      <c r="B240">
        <v>239</v>
      </c>
      <c r="C240" t="s">
        <v>115</v>
      </c>
      <c r="D240" t="s">
        <v>508</v>
      </c>
      <c r="E240" t="str">
        <f>VLOOKUP(D240,'team abbr lookup'!A:B,2,FALSE)</f>
        <v>New York Jets</v>
      </c>
      <c r="F240">
        <v>11</v>
      </c>
      <c r="G240" t="s">
        <v>702</v>
      </c>
      <c r="I240">
        <v>231</v>
      </c>
      <c r="J240">
        <f t="shared" si="7"/>
        <v>231</v>
      </c>
    </row>
    <row r="241" spans="1:10" x14ac:dyDescent="0.25">
      <c r="A241" t="str">
        <f t="shared" si="6"/>
        <v>BALGus Edwards</v>
      </c>
      <c r="B241">
        <v>240</v>
      </c>
      <c r="C241" t="s">
        <v>874</v>
      </c>
      <c r="D241" t="s">
        <v>488</v>
      </c>
      <c r="E241" t="str">
        <f>VLOOKUP(D241,'team abbr lookup'!A:B,2,FALSE)</f>
        <v>Baltimore Ravens</v>
      </c>
      <c r="F241">
        <v>8</v>
      </c>
      <c r="G241" t="s">
        <v>743</v>
      </c>
      <c r="I241">
        <v>232</v>
      </c>
      <c r="J241">
        <f t="shared" si="7"/>
        <v>232</v>
      </c>
    </row>
    <row r="242" spans="1:10" x14ac:dyDescent="0.25">
      <c r="A242" t="str">
        <f t="shared" si="6"/>
        <v>SEASeattle Seahawks</v>
      </c>
      <c r="B242">
        <v>241</v>
      </c>
      <c r="C242" t="s">
        <v>257</v>
      </c>
      <c r="D242" t="s">
        <v>505</v>
      </c>
      <c r="E242" t="str">
        <f>VLOOKUP(D242,'team abbr lookup'!A:B,2,FALSE)</f>
        <v>Seattle Seahawks</v>
      </c>
      <c r="F242">
        <v>6</v>
      </c>
      <c r="G242" t="s">
        <v>705</v>
      </c>
      <c r="I242">
        <v>233</v>
      </c>
      <c r="J242">
        <f t="shared" si="7"/>
        <v>233</v>
      </c>
    </row>
    <row r="243" spans="1:10" x14ac:dyDescent="0.25">
      <c r="A243" t="str">
        <f t="shared" si="6"/>
        <v>WR82Mohamed Sanu</v>
      </c>
      <c r="B243">
        <v>242</v>
      </c>
      <c r="C243" t="s">
        <v>249</v>
      </c>
      <c r="D243" t="s">
        <v>753</v>
      </c>
      <c r="E243" t="e">
        <f>VLOOKUP(D243,'team abbr lookup'!A:B,2,FALSE)</f>
        <v>#N/A</v>
      </c>
      <c r="H243">
        <v>234</v>
      </c>
      <c r="J243">
        <f t="shared" si="7"/>
        <v>234</v>
      </c>
    </row>
    <row r="244" spans="1:10" x14ac:dyDescent="0.25">
      <c r="A244" t="str">
        <f t="shared" si="6"/>
        <v>NEDamien Harris</v>
      </c>
      <c r="B244">
        <v>243</v>
      </c>
      <c r="C244" t="s">
        <v>253</v>
      </c>
      <c r="D244" t="s">
        <v>553</v>
      </c>
      <c r="E244" t="str">
        <f>VLOOKUP(D244,'team abbr lookup'!A:B,2,FALSE)</f>
        <v>New England Patriots</v>
      </c>
      <c r="F244">
        <v>6</v>
      </c>
      <c r="G244" t="s">
        <v>744</v>
      </c>
      <c r="I244">
        <v>237</v>
      </c>
      <c r="J244">
        <f t="shared" si="7"/>
        <v>237</v>
      </c>
    </row>
    <row r="245" spans="1:10" x14ac:dyDescent="0.25">
      <c r="A245" t="str">
        <f t="shared" si="6"/>
        <v>LACMichael Badgley</v>
      </c>
      <c r="B245">
        <v>244</v>
      </c>
      <c r="C245" t="s">
        <v>324</v>
      </c>
      <c r="D245" t="s">
        <v>481</v>
      </c>
      <c r="E245" t="str">
        <f>VLOOKUP(D245,'team abbr lookup'!A:B,2,FALSE)</f>
        <v>Los Angeles Chargers</v>
      </c>
      <c r="F245">
        <v>10</v>
      </c>
      <c r="G245" t="s">
        <v>693</v>
      </c>
      <c r="I245">
        <v>238</v>
      </c>
      <c r="J245">
        <f t="shared" si="7"/>
        <v>238</v>
      </c>
    </row>
    <row r="246" spans="1:10" x14ac:dyDescent="0.25">
      <c r="A246" t="str">
        <f t="shared" si="6"/>
        <v>CINGiovani Bernard</v>
      </c>
      <c r="B246">
        <v>245</v>
      </c>
      <c r="C246" t="s">
        <v>235</v>
      </c>
      <c r="D246" t="s">
        <v>478</v>
      </c>
      <c r="E246" t="str">
        <f>VLOOKUP(D246,'team abbr lookup'!A:B,2,FALSE)</f>
        <v>Cincinnati Bengals</v>
      </c>
      <c r="F246">
        <v>9</v>
      </c>
      <c r="G246" t="s">
        <v>747</v>
      </c>
      <c r="I246">
        <v>240</v>
      </c>
      <c r="J246">
        <f t="shared" si="7"/>
        <v>240</v>
      </c>
    </row>
    <row r="247" spans="1:10" x14ac:dyDescent="0.25">
      <c r="A247" t="str">
        <f t="shared" si="6"/>
        <v>PITBenny Snell Jr.</v>
      </c>
      <c r="B247">
        <v>246</v>
      </c>
      <c r="C247" t="s">
        <v>293</v>
      </c>
      <c r="D247" t="s">
        <v>502</v>
      </c>
      <c r="E247" t="str">
        <f>VLOOKUP(D247,'team abbr lookup'!A:B,2,FALSE)</f>
        <v>Pittsburgh Steelers</v>
      </c>
      <c r="F247">
        <v>8</v>
      </c>
      <c r="G247" t="s">
        <v>748</v>
      </c>
      <c r="I247">
        <v>241</v>
      </c>
      <c r="J247">
        <f t="shared" si="7"/>
        <v>241</v>
      </c>
    </row>
    <row r="248" spans="1:10" x14ac:dyDescent="0.25">
      <c r="A248" t="str">
        <f t="shared" si="6"/>
        <v>PITChase Claypool</v>
      </c>
      <c r="B248">
        <v>247</v>
      </c>
      <c r="C248" t="s">
        <v>290</v>
      </c>
      <c r="D248" t="s">
        <v>502</v>
      </c>
      <c r="E248" t="str">
        <f>VLOOKUP(D248,'team abbr lookup'!A:B,2,FALSE)</f>
        <v>Pittsburgh Steelers</v>
      </c>
      <c r="F248">
        <v>8</v>
      </c>
      <c r="G248" t="s">
        <v>765</v>
      </c>
      <c r="I248">
        <v>242</v>
      </c>
      <c r="J248">
        <f t="shared" si="7"/>
        <v>242</v>
      </c>
    </row>
    <row r="249" spans="1:10" x14ac:dyDescent="0.25">
      <c r="A249" t="str">
        <f t="shared" si="6"/>
        <v>CHICole Kmet</v>
      </c>
      <c r="B249">
        <v>248</v>
      </c>
      <c r="C249" t="s">
        <v>89</v>
      </c>
      <c r="D249" t="s">
        <v>499</v>
      </c>
      <c r="E249" t="str">
        <f>VLOOKUP(D249,'team abbr lookup'!A:B,2,FALSE)</f>
        <v>Chicago Bears</v>
      </c>
      <c r="F249">
        <v>11</v>
      </c>
      <c r="G249" t="s">
        <v>707</v>
      </c>
      <c r="I249">
        <v>243</v>
      </c>
      <c r="J249">
        <f t="shared" si="7"/>
        <v>243</v>
      </c>
    </row>
    <row r="250" spans="1:10" x14ac:dyDescent="0.25">
      <c r="A250" t="str">
        <f t="shared" si="6"/>
        <v>GBMason Crosby</v>
      </c>
      <c r="B250">
        <v>249</v>
      </c>
      <c r="C250" t="s">
        <v>327</v>
      </c>
      <c r="D250" t="s">
        <v>470</v>
      </c>
      <c r="E250" t="str">
        <f>VLOOKUP(D250,'team abbr lookup'!A:B,2,FALSE)</f>
        <v>Green Bay Packers</v>
      </c>
      <c r="F250">
        <v>5</v>
      </c>
      <c r="G250" t="s">
        <v>694</v>
      </c>
      <c r="I250">
        <v>244</v>
      </c>
      <c r="J250">
        <f t="shared" si="7"/>
        <v>244</v>
      </c>
    </row>
    <row r="251" spans="1:10" x14ac:dyDescent="0.25">
      <c r="A251" t="str">
        <f t="shared" si="6"/>
        <v>ARIAndy Isabella</v>
      </c>
      <c r="B251">
        <v>250</v>
      </c>
      <c r="C251" t="s">
        <v>224</v>
      </c>
      <c r="D251" t="s">
        <v>471</v>
      </c>
      <c r="E251" t="str">
        <f>VLOOKUP(D251,'team abbr lookup'!A:B,2,FALSE)</f>
        <v>Arizona Cardinals</v>
      </c>
      <c r="F251">
        <v>8</v>
      </c>
      <c r="G251" t="s">
        <v>769</v>
      </c>
      <c r="I251">
        <v>245</v>
      </c>
      <c r="J251">
        <f t="shared" si="7"/>
        <v>245</v>
      </c>
    </row>
    <row r="252" spans="1:10" x14ac:dyDescent="0.25">
      <c r="A252" t="str">
        <f t="shared" si="6"/>
        <v>LARJosh Reynolds</v>
      </c>
      <c r="B252">
        <v>251</v>
      </c>
      <c r="C252" t="s">
        <v>178</v>
      </c>
      <c r="D252" t="s">
        <v>510</v>
      </c>
      <c r="E252" t="str">
        <f>VLOOKUP(D252,'team abbr lookup'!A:B,2,FALSE)</f>
        <v>Los Angeles Rams</v>
      </c>
      <c r="F252">
        <v>9</v>
      </c>
      <c r="G252" t="s">
        <v>774</v>
      </c>
      <c r="I252">
        <v>246</v>
      </c>
      <c r="J252">
        <f t="shared" si="7"/>
        <v>246</v>
      </c>
    </row>
    <row r="253" spans="1:10" x14ac:dyDescent="0.25">
      <c r="A253" t="str">
        <f t="shared" si="6"/>
        <v>CLEDavid Njoku</v>
      </c>
      <c r="B253">
        <v>252</v>
      </c>
      <c r="C253" t="s">
        <v>285</v>
      </c>
      <c r="D253" t="s">
        <v>473</v>
      </c>
      <c r="E253" t="str">
        <f>VLOOKUP(D253,'team abbr lookup'!A:B,2,FALSE)</f>
        <v>Cleveland Browns</v>
      </c>
      <c r="F253">
        <v>9</v>
      </c>
      <c r="G253" t="s">
        <v>712</v>
      </c>
      <c r="I253">
        <v>247</v>
      </c>
      <c r="J253">
        <f t="shared" si="7"/>
        <v>247</v>
      </c>
    </row>
    <row r="254" spans="1:10" x14ac:dyDescent="0.25">
      <c r="A254" t="str">
        <f t="shared" si="6"/>
        <v>GBGreen Bay Packers</v>
      </c>
      <c r="B254">
        <v>253</v>
      </c>
      <c r="C254" t="s">
        <v>201</v>
      </c>
      <c r="D254" t="s">
        <v>470</v>
      </c>
      <c r="E254" t="str">
        <f>VLOOKUP(D254,'team abbr lookup'!A:B,2,FALSE)</f>
        <v>Green Bay Packers</v>
      </c>
      <c r="F254">
        <v>5</v>
      </c>
      <c r="G254" t="s">
        <v>708</v>
      </c>
      <c r="I254">
        <v>248</v>
      </c>
      <c r="J254">
        <f t="shared" si="7"/>
        <v>248</v>
      </c>
    </row>
    <row r="255" spans="1:10" x14ac:dyDescent="0.25">
      <c r="A255" t="str">
        <f t="shared" si="6"/>
        <v>SEAWill Dissly</v>
      </c>
      <c r="B255">
        <v>254</v>
      </c>
      <c r="C255" t="s">
        <v>267</v>
      </c>
      <c r="D255" t="s">
        <v>505</v>
      </c>
      <c r="E255" t="str">
        <f>VLOOKUP(D255,'team abbr lookup'!A:B,2,FALSE)</f>
        <v>Seattle Seahawks</v>
      </c>
      <c r="F255">
        <v>6</v>
      </c>
      <c r="G255" t="s">
        <v>733</v>
      </c>
      <c r="I255">
        <v>249</v>
      </c>
      <c r="J255">
        <f t="shared" si="7"/>
        <v>249</v>
      </c>
    </row>
    <row r="256" spans="1:10" x14ac:dyDescent="0.25">
      <c r="A256" t="str">
        <f t="shared" si="6"/>
        <v>GBJace Sternberger</v>
      </c>
      <c r="B256">
        <v>255</v>
      </c>
      <c r="C256" t="s">
        <v>210</v>
      </c>
      <c r="D256" t="s">
        <v>470</v>
      </c>
      <c r="E256" t="str">
        <f>VLOOKUP(D256,'team abbr lookup'!A:B,2,FALSE)</f>
        <v>Green Bay Packers</v>
      </c>
      <c r="F256">
        <v>5</v>
      </c>
      <c r="G256" t="s">
        <v>735</v>
      </c>
      <c r="I256">
        <v>250</v>
      </c>
      <c r="J256">
        <f t="shared" si="7"/>
        <v>250</v>
      </c>
    </row>
    <row r="257" spans="1:10" x14ac:dyDescent="0.25">
      <c r="A257" t="str">
        <f t="shared" si="6"/>
        <v>ATLBrian Hill</v>
      </c>
      <c r="B257">
        <v>256</v>
      </c>
      <c r="C257" t="s">
        <v>812</v>
      </c>
      <c r="D257" t="s">
        <v>477</v>
      </c>
      <c r="E257" t="str">
        <f>VLOOKUP(D257,'team abbr lookup'!A:B,2,FALSE)</f>
        <v>Atlanta Falcons</v>
      </c>
      <c r="F257">
        <v>10</v>
      </c>
      <c r="G257" t="s">
        <v>754</v>
      </c>
      <c r="I257">
        <v>251</v>
      </c>
      <c r="J257">
        <f t="shared" si="7"/>
        <v>251</v>
      </c>
    </row>
    <row r="258" spans="1:10" x14ac:dyDescent="0.25">
      <c r="A258" t="str">
        <f t="shared" si="6"/>
        <v>DALDallas Cowboys</v>
      </c>
      <c r="B258">
        <v>257</v>
      </c>
      <c r="C258" t="s">
        <v>137</v>
      </c>
      <c r="D258" t="s">
        <v>465</v>
      </c>
      <c r="E258" t="str">
        <f>VLOOKUP(D258,'team abbr lookup'!A:B,2,FALSE)</f>
        <v>Dallas Cowboys</v>
      </c>
      <c r="F258">
        <v>10</v>
      </c>
      <c r="G258" t="s">
        <v>715</v>
      </c>
      <c r="I258">
        <v>252</v>
      </c>
      <c r="J258">
        <f t="shared" si="7"/>
        <v>252</v>
      </c>
    </row>
    <row r="259" spans="1:10" x14ac:dyDescent="0.25">
      <c r="A259" t="str">
        <f t="shared" ref="A259:A322" si="8">_xlfn.CONCAT(D259,C259)</f>
        <v>WASDwayne Haskins</v>
      </c>
      <c r="B259">
        <v>258</v>
      </c>
      <c r="C259" t="s">
        <v>22</v>
      </c>
      <c r="D259" t="s">
        <v>542</v>
      </c>
      <c r="E259" t="str">
        <f>VLOOKUP(D259,'team abbr lookup'!A:B,2,FALSE)</f>
        <v>Washington Football Team</v>
      </c>
      <c r="F259">
        <v>8</v>
      </c>
      <c r="G259" t="s">
        <v>738</v>
      </c>
      <c r="I259">
        <v>253</v>
      </c>
      <c r="J259">
        <f t="shared" ref="J259:J322" si="9">AVERAGE(H259,I259)</f>
        <v>253</v>
      </c>
    </row>
    <row r="260" spans="1:10" x14ac:dyDescent="0.25">
      <c r="A260" t="str">
        <f t="shared" si="8"/>
        <v>DENBrandon McManus</v>
      </c>
      <c r="B260">
        <v>259</v>
      </c>
      <c r="C260" t="s">
        <v>314</v>
      </c>
      <c r="D260" t="s">
        <v>516</v>
      </c>
      <c r="E260" t="str">
        <f>VLOOKUP(D260,'team abbr lookup'!A:B,2,FALSE)</f>
        <v>Denver Broncos</v>
      </c>
      <c r="F260">
        <v>8</v>
      </c>
      <c r="G260" t="s">
        <v>701</v>
      </c>
      <c r="I260">
        <v>254</v>
      </c>
      <c r="J260">
        <f t="shared" si="9"/>
        <v>254</v>
      </c>
    </row>
    <row r="261" spans="1:10" x14ac:dyDescent="0.25">
      <c r="A261" t="str">
        <f t="shared" si="8"/>
        <v>NOTre'Quan Smith</v>
      </c>
      <c r="B261">
        <v>260</v>
      </c>
      <c r="C261" t="s">
        <v>28</v>
      </c>
      <c r="D261" t="s">
        <v>466</v>
      </c>
      <c r="E261" t="str">
        <f>VLOOKUP(D261,'team abbr lookup'!A:B,2,FALSE)</f>
        <v>New Orleans Saints</v>
      </c>
      <c r="F261">
        <v>6</v>
      </c>
      <c r="G261" t="s">
        <v>779</v>
      </c>
      <c r="I261">
        <v>255</v>
      </c>
      <c r="J261">
        <f t="shared" si="9"/>
        <v>255</v>
      </c>
    </row>
    <row r="262" spans="1:10" x14ac:dyDescent="0.25">
      <c r="A262" t="str">
        <f t="shared" si="8"/>
        <v>SEACarlos Hyde</v>
      </c>
      <c r="B262">
        <v>261</v>
      </c>
      <c r="C262" t="s">
        <v>264</v>
      </c>
      <c r="D262" t="s">
        <v>505</v>
      </c>
      <c r="E262" t="str">
        <f>VLOOKUP(D262,'team abbr lookup'!A:B,2,FALSE)</f>
        <v>Seattle Seahawks</v>
      </c>
      <c r="F262">
        <v>6</v>
      </c>
      <c r="G262" t="s">
        <v>755</v>
      </c>
      <c r="I262">
        <v>257</v>
      </c>
      <c r="J262">
        <f t="shared" si="9"/>
        <v>257</v>
      </c>
    </row>
    <row r="263" spans="1:10" x14ac:dyDescent="0.25">
      <c r="A263" t="str">
        <f t="shared" si="8"/>
        <v>CHIJimmy Graham</v>
      </c>
      <c r="B263">
        <v>262</v>
      </c>
      <c r="C263" t="s">
        <v>88</v>
      </c>
      <c r="D263" t="s">
        <v>499</v>
      </c>
      <c r="E263" t="str">
        <f>VLOOKUP(D263,'team abbr lookup'!A:B,2,FALSE)</f>
        <v>Chicago Bears</v>
      </c>
      <c r="F263">
        <v>11</v>
      </c>
      <c r="G263" t="s">
        <v>752</v>
      </c>
      <c r="I263">
        <v>258</v>
      </c>
      <c r="J263">
        <f t="shared" si="9"/>
        <v>258</v>
      </c>
    </row>
    <row r="264" spans="1:10" x14ac:dyDescent="0.25">
      <c r="A264" t="str">
        <f t="shared" si="8"/>
        <v>ATLIto Smith</v>
      </c>
      <c r="B264">
        <v>263</v>
      </c>
      <c r="C264" t="s">
        <v>198</v>
      </c>
      <c r="D264" t="s">
        <v>477</v>
      </c>
      <c r="E264" t="str">
        <f>VLOOKUP(D264,'team abbr lookup'!A:B,2,FALSE)</f>
        <v>Atlanta Falcons</v>
      </c>
      <c r="F264">
        <v>10</v>
      </c>
      <c r="G264" t="s">
        <v>768</v>
      </c>
      <c r="I264">
        <v>260</v>
      </c>
      <c r="J264">
        <f t="shared" si="9"/>
        <v>260</v>
      </c>
    </row>
    <row r="265" spans="1:10" x14ac:dyDescent="0.25">
      <c r="A265" t="str">
        <f t="shared" si="8"/>
        <v>CLEAustin Seibert</v>
      </c>
      <c r="B265">
        <v>264</v>
      </c>
      <c r="C265" t="s">
        <v>328</v>
      </c>
      <c r="D265" t="s">
        <v>473</v>
      </c>
      <c r="E265" t="str">
        <f>VLOOKUP(D265,'team abbr lookup'!A:B,2,FALSE)</f>
        <v>Cleveland Browns</v>
      </c>
      <c r="F265">
        <v>9</v>
      </c>
      <c r="G265" t="s">
        <v>703</v>
      </c>
      <c r="I265">
        <v>261</v>
      </c>
      <c r="J265">
        <f t="shared" si="9"/>
        <v>261</v>
      </c>
    </row>
    <row r="266" spans="1:10" x14ac:dyDescent="0.25">
      <c r="A266" t="str">
        <f t="shared" si="8"/>
        <v>LVJalen Richard</v>
      </c>
      <c r="B266">
        <v>265</v>
      </c>
      <c r="C266" t="s">
        <v>112</v>
      </c>
      <c r="D266" t="s">
        <v>484</v>
      </c>
      <c r="E266" t="str">
        <f>VLOOKUP(D266,'team abbr lookup'!A:B,2,FALSE)</f>
        <v>Las Vegas Raiders</v>
      </c>
      <c r="F266">
        <v>6</v>
      </c>
      <c r="G266" t="s">
        <v>771</v>
      </c>
      <c r="I266">
        <v>262</v>
      </c>
      <c r="J266">
        <f t="shared" si="9"/>
        <v>262</v>
      </c>
    </row>
    <row r="267" spans="1:10" x14ac:dyDescent="0.25">
      <c r="A267" t="str">
        <f t="shared" si="8"/>
        <v>CLECleveland Browns</v>
      </c>
      <c r="B267">
        <v>266</v>
      </c>
      <c r="C267" t="s">
        <v>277</v>
      </c>
      <c r="D267" t="s">
        <v>473</v>
      </c>
      <c r="E267" t="str">
        <f>VLOOKUP(D267,'team abbr lookup'!A:B,2,FALSE)</f>
        <v>Cleveland Browns</v>
      </c>
      <c r="F267">
        <v>9</v>
      </c>
      <c r="G267" t="s">
        <v>719</v>
      </c>
      <c r="I267">
        <v>263</v>
      </c>
      <c r="J267">
        <f t="shared" si="9"/>
        <v>263</v>
      </c>
    </row>
    <row r="268" spans="1:10" x14ac:dyDescent="0.25">
      <c r="A268" t="str">
        <f t="shared" si="8"/>
        <v>CARJoey Slye</v>
      </c>
      <c r="B268">
        <v>267</v>
      </c>
      <c r="C268" t="s">
        <v>320</v>
      </c>
      <c r="D268" t="s">
        <v>463</v>
      </c>
      <c r="E268" t="str">
        <f>VLOOKUP(D268,'team abbr lookup'!A:B,2,FALSE)</f>
        <v>Carolina Panthers</v>
      </c>
      <c r="F268">
        <v>13</v>
      </c>
      <c r="G268" t="s">
        <v>711</v>
      </c>
      <c r="I268">
        <v>265</v>
      </c>
      <c r="J268">
        <f t="shared" si="9"/>
        <v>265</v>
      </c>
    </row>
    <row r="269" spans="1:10" x14ac:dyDescent="0.25">
      <c r="A269" t="str">
        <f t="shared" si="8"/>
        <v>PITJaylen Samuels</v>
      </c>
      <c r="B269">
        <v>268</v>
      </c>
      <c r="C269" t="s">
        <v>294</v>
      </c>
      <c r="D269" t="s">
        <v>502</v>
      </c>
      <c r="E269" t="str">
        <f>VLOOKUP(D269,'team abbr lookup'!A:B,2,FALSE)</f>
        <v>Pittsburgh Steelers</v>
      </c>
      <c r="F269">
        <v>8</v>
      </c>
      <c r="G269" t="s">
        <v>773</v>
      </c>
      <c r="I269">
        <v>266</v>
      </c>
      <c r="J269">
        <f t="shared" si="9"/>
        <v>266</v>
      </c>
    </row>
    <row r="270" spans="1:10" x14ac:dyDescent="0.25">
      <c r="A270" t="str">
        <f t="shared" si="8"/>
        <v>DENKJ Hamler</v>
      </c>
      <c r="B270">
        <v>269</v>
      </c>
      <c r="C270" t="s">
        <v>406</v>
      </c>
      <c r="D270" t="s">
        <v>516</v>
      </c>
      <c r="E270" t="str">
        <f>VLOOKUP(D270,'team abbr lookup'!A:B,2,FALSE)</f>
        <v>Denver Broncos</v>
      </c>
      <c r="F270">
        <v>8</v>
      </c>
      <c r="G270" t="s">
        <v>787</v>
      </c>
      <c r="I270">
        <v>267</v>
      </c>
      <c r="J270">
        <f t="shared" si="9"/>
        <v>267</v>
      </c>
    </row>
    <row r="271" spans="1:10" x14ac:dyDescent="0.25">
      <c r="A271" t="str">
        <f t="shared" si="8"/>
        <v>JACChris Conley</v>
      </c>
      <c r="B271">
        <v>270</v>
      </c>
      <c r="C271" t="s">
        <v>72</v>
      </c>
      <c r="D271" t="s">
        <v>495</v>
      </c>
      <c r="E271" t="str">
        <f>VLOOKUP(D271,'team abbr lookup'!A:B,2,FALSE)</f>
        <v>Jacksonville Jaguars</v>
      </c>
      <c r="F271">
        <v>7</v>
      </c>
      <c r="G271" t="s">
        <v>791</v>
      </c>
      <c r="I271">
        <v>268</v>
      </c>
      <c r="J271">
        <f t="shared" si="9"/>
        <v>268</v>
      </c>
    </row>
    <row r="272" spans="1:10" x14ac:dyDescent="0.25">
      <c r="A272" t="str">
        <f t="shared" si="8"/>
        <v>NYGDion Lewis</v>
      </c>
      <c r="B272">
        <v>271</v>
      </c>
      <c r="C272" t="s">
        <v>104</v>
      </c>
      <c r="D272" t="s">
        <v>464</v>
      </c>
      <c r="E272" t="str">
        <f>VLOOKUP(D272,'team abbr lookup'!A:B,2,FALSE)</f>
        <v>New York Giants</v>
      </c>
      <c r="F272">
        <v>11</v>
      </c>
      <c r="G272" t="s">
        <v>782</v>
      </c>
      <c r="I272">
        <v>269</v>
      </c>
      <c r="J272">
        <f t="shared" si="9"/>
        <v>269</v>
      </c>
    </row>
    <row r="273" spans="1:10" x14ac:dyDescent="0.25">
      <c r="A273" t="str">
        <f t="shared" si="8"/>
        <v>KCDeAndre Washington</v>
      </c>
      <c r="B273">
        <v>272</v>
      </c>
      <c r="C273" t="s">
        <v>413</v>
      </c>
      <c r="D273" t="s">
        <v>472</v>
      </c>
      <c r="E273" t="str">
        <f>VLOOKUP(D273,'team abbr lookup'!A:B,2,FALSE)</f>
        <v>Kansas City Chiefs</v>
      </c>
      <c r="F273">
        <v>10</v>
      </c>
      <c r="G273" t="s">
        <v>797</v>
      </c>
      <c r="I273">
        <v>271</v>
      </c>
      <c r="J273">
        <f t="shared" si="9"/>
        <v>271</v>
      </c>
    </row>
    <row r="274" spans="1:10" x14ac:dyDescent="0.25">
      <c r="A274" t="str">
        <f t="shared" si="8"/>
        <v>WASLogan Thomas</v>
      </c>
      <c r="B274">
        <v>273</v>
      </c>
      <c r="C274" t="s">
        <v>1012</v>
      </c>
      <c r="D274" t="s">
        <v>542</v>
      </c>
      <c r="E274" t="str">
        <f>VLOOKUP(D274,'team abbr lookup'!A:B,2,FALSE)</f>
        <v>Washington Football Team</v>
      </c>
      <c r="F274">
        <v>8</v>
      </c>
      <c r="G274" t="s">
        <v>757</v>
      </c>
      <c r="I274">
        <v>272</v>
      </c>
      <c r="J274">
        <f t="shared" si="9"/>
        <v>272</v>
      </c>
    </row>
    <row r="275" spans="1:10" x14ac:dyDescent="0.25">
      <c r="A275" t="str">
        <f t="shared" si="8"/>
        <v>LARGerald Everett</v>
      </c>
      <c r="B275">
        <v>274</v>
      </c>
      <c r="C275" t="s">
        <v>185</v>
      </c>
      <c r="D275" t="s">
        <v>510</v>
      </c>
      <c r="E275" t="str">
        <f>VLOOKUP(D275,'team abbr lookup'!A:B,2,FALSE)</f>
        <v>Los Angeles Rams</v>
      </c>
      <c r="F275">
        <v>9</v>
      </c>
      <c r="G275" t="s">
        <v>764</v>
      </c>
      <c r="I275">
        <v>274</v>
      </c>
      <c r="J275">
        <f t="shared" si="9"/>
        <v>274</v>
      </c>
    </row>
    <row r="276" spans="1:10" x14ac:dyDescent="0.25">
      <c r="A276" t="str">
        <f t="shared" si="8"/>
        <v>SEAJason Myers</v>
      </c>
      <c r="B276">
        <v>275</v>
      </c>
      <c r="C276" t="s">
        <v>330</v>
      </c>
      <c r="D276" t="s">
        <v>505</v>
      </c>
      <c r="E276" t="str">
        <f>VLOOKUP(D276,'team abbr lookup'!A:B,2,FALSE)</f>
        <v>Seattle Seahawks</v>
      </c>
      <c r="F276">
        <v>6</v>
      </c>
      <c r="G276" t="s">
        <v>718</v>
      </c>
      <c r="I276">
        <v>275</v>
      </c>
      <c r="J276">
        <f t="shared" si="9"/>
        <v>275</v>
      </c>
    </row>
    <row r="277" spans="1:10" x14ac:dyDescent="0.25">
      <c r="A277" t="str">
        <f t="shared" si="8"/>
        <v>TENGreg Joseph</v>
      </c>
      <c r="B277">
        <v>276</v>
      </c>
      <c r="C277" t="s">
        <v>338</v>
      </c>
      <c r="D277" t="s">
        <v>468</v>
      </c>
      <c r="E277" t="str">
        <f>VLOOKUP(D277,'team abbr lookup'!A:B,2,FALSE)</f>
        <v>Tennessee Titans</v>
      </c>
      <c r="F277">
        <v>7</v>
      </c>
      <c r="G277" t="s">
        <v>741</v>
      </c>
      <c r="I277">
        <v>276</v>
      </c>
      <c r="J277">
        <f t="shared" si="9"/>
        <v>276</v>
      </c>
    </row>
    <row r="278" spans="1:10" x14ac:dyDescent="0.25">
      <c r="A278" t="str">
        <f t="shared" si="8"/>
        <v>PITChris Boswell</v>
      </c>
      <c r="B278">
        <v>277</v>
      </c>
      <c r="C278" t="s">
        <v>316</v>
      </c>
      <c r="D278" t="s">
        <v>502</v>
      </c>
      <c r="E278" t="str">
        <f>VLOOKUP(D278,'team abbr lookup'!A:B,2,FALSE)</f>
        <v>Pittsburgh Steelers</v>
      </c>
      <c r="F278">
        <v>8</v>
      </c>
      <c r="G278" t="s">
        <v>756</v>
      </c>
      <c r="I278">
        <v>277</v>
      </c>
      <c r="J278">
        <f t="shared" si="9"/>
        <v>277</v>
      </c>
    </row>
    <row r="279" spans="1:10" x14ac:dyDescent="0.25">
      <c r="A279" t="str">
        <f t="shared" si="8"/>
        <v>DETDanny Amendola</v>
      </c>
      <c r="B279">
        <v>278</v>
      </c>
      <c r="C279" t="s">
        <v>65</v>
      </c>
      <c r="D279" t="s">
        <v>492</v>
      </c>
      <c r="E279" t="str">
        <f>VLOOKUP(D279,'team abbr lookup'!A:B,2,FALSE)</f>
        <v>Detroit Lions</v>
      </c>
      <c r="F279">
        <v>5</v>
      </c>
      <c r="G279" t="s">
        <v>805</v>
      </c>
      <c r="I279">
        <v>278</v>
      </c>
      <c r="J279">
        <f t="shared" si="9"/>
        <v>278</v>
      </c>
    </row>
    <row r="280" spans="1:10" x14ac:dyDescent="0.25">
      <c r="A280" t="str">
        <f t="shared" si="8"/>
        <v>NERex Burkhead</v>
      </c>
      <c r="B280">
        <v>279</v>
      </c>
      <c r="C280" t="s">
        <v>254</v>
      </c>
      <c r="D280" t="s">
        <v>553</v>
      </c>
      <c r="E280" t="str">
        <f>VLOOKUP(D280,'team abbr lookup'!A:B,2,FALSE)</f>
        <v>New England Patriots</v>
      </c>
      <c r="F280">
        <v>6</v>
      </c>
      <c r="G280" t="s">
        <v>799</v>
      </c>
      <c r="I280">
        <v>279</v>
      </c>
      <c r="J280">
        <f t="shared" si="9"/>
        <v>279</v>
      </c>
    </row>
    <row r="281" spans="1:10" x14ac:dyDescent="0.25">
      <c r="A281" t="str">
        <f t="shared" si="8"/>
        <v>INDChase McLaughlin</v>
      </c>
      <c r="B281">
        <v>280</v>
      </c>
      <c r="C281" t="s">
        <v>318</v>
      </c>
      <c r="D281" t="s">
        <v>523</v>
      </c>
      <c r="E281" t="str">
        <f>VLOOKUP(D281,'team abbr lookup'!A:B,2,FALSE)</f>
        <v>Indianapolis Colts</v>
      </c>
      <c r="F281">
        <v>7</v>
      </c>
      <c r="G281" t="s">
        <v>759</v>
      </c>
      <c r="I281">
        <v>280</v>
      </c>
      <c r="J281">
        <f t="shared" si="9"/>
        <v>280</v>
      </c>
    </row>
    <row r="282" spans="1:10" x14ac:dyDescent="0.25">
      <c r="A282" t="str">
        <f t="shared" si="8"/>
        <v>NEJarrett Stidham</v>
      </c>
      <c r="B282">
        <v>281</v>
      </c>
      <c r="C282" t="s">
        <v>914</v>
      </c>
      <c r="D282" t="s">
        <v>553</v>
      </c>
      <c r="E282" t="str">
        <f>VLOOKUP(D282,'team abbr lookup'!A:B,2,FALSE)</f>
        <v>New England Patriots</v>
      </c>
      <c r="F282">
        <v>6</v>
      </c>
      <c r="G282" t="s">
        <v>746</v>
      </c>
      <c r="I282">
        <v>282</v>
      </c>
      <c r="J282">
        <f t="shared" si="9"/>
        <v>282</v>
      </c>
    </row>
    <row r="283" spans="1:10" x14ac:dyDescent="0.25">
      <c r="A283" t="str">
        <f t="shared" si="8"/>
        <v>BALMiles Boykin</v>
      </c>
      <c r="B283">
        <v>282</v>
      </c>
      <c r="C283" t="s">
        <v>148</v>
      </c>
      <c r="D283" t="s">
        <v>488</v>
      </c>
      <c r="E283" t="str">
        <f>VLOOKUP(D283,'team abbr lookup'!A:B,2,FALSE)</f>
        <v>Baltimore Ravens</v>
      </c>
      <c r="F283">
        <v>8</v>
      </c>
      <c r="G283" t="s">
        <v>811</v>
      </c>
      <c r="I283">
        <v>283</v>
      </c>
      <c r="J283">
        <f t="shared" si="9"/>
        <v>283</v>
      </c>
    </row>
    <row r="284" spans="1:10" x14ac:dyDescent="0.25">
      <c r="A284" t="str">
        <f t="shared" si="8"/>
        <v>CINRandy Bullock</v>
      </c>
      <c r="B284">
        <v>283</v>
      </c>
      <c r="C284" t="s">
        <v>319</v>
      </c>
      <c r="D284" t="s">
        <v>478</v>
      </c>
      <c r="E284" t="str">
        <f>VLOOKUP(D284,'team abbr lookup'!A:B,2,FALSE)</f>
        <v>Cincinnati Bengals</v>
      </c>
      <c r="F284">
        <v>9</v>
      </c>
      <c r="G284" t="s">
        <v>761</v>
      </c>
      <c r="I284">
        <v>284</v>
      </c>
      <c r="J284">
        <f t="shared" si="9"/>
        <v>284</v>
      </c>
    </row>
    <row r="285" spans="1:10" x14ac:dyDescent="0.25">
      <c r="A285" t="str">
        <f t="shared" si="8"/>
        <v>KCDarwin Thompson</v>
      </c>
      <c r="B285">
        <v>284</v>
      </c>
      <c r="C285" t="s">
        <v>767</v>
      </c>
      <c r="D285" t="s">
        <v>472</v>
      </c>
      <c r="E285" t="str">
        <f>VLOOKUP(D285,'team abbr lookup'!A:B,2,FALSE)</f>
        <v>Kansas City Chiefs</v>
      </c>
      <c r="F285">
        <v>10</v>
      </c>
      <c r="G285" t="s">
        <v>807</v>
      </c>
      <c r="I285">
        <v>285</v>
      </c>
      <c r="J285">
        <f t="shared" si="9"/>
        <v>285</v>
      </c>
    </row>
    <row r="286" spans="1:10" x14ac:dyDescent="0.25">
      <c r="A286" t="str">
        <f t="shared" si="8"/>
        <v>HOUHouston Texans</v>
      </c>
      <c r="B286">
        <v>285</v>
      </c>
      <c r="C286" t="s">
        <v>34</v>
      </c>
      <c r="D286" t="s">
        <v>513</v>
      </c>
      <c r="E286" t="str">
        <f>VLOOKUP(D286,'team abbr lookup'!A:B,2,FALSE)</f>
        <v>Houston Texans</v>
      </c>
      <c r="F286">
        <v>8</v>
      </c>
      <c r="G286" t="s">
        <v>729</v>
      </c>
      <c r="I286">
        <v>286</v>
      </c>
      <c r="J286">
        <f t="shared" si="9"/>
        <v>286</v>
      </c>
    </row>
    <row r="287" spans="1:10" x14ac:dyDescent="0.25">
      <c r="A287" t="str">
        <f t="shared" si="8"/>
        <v>NEJustin Rohrwasser</v>
      </c>
      <c r="B287">
        <v>286</v>
      </c>
      <c r="C287" t="s">
        <v>717</v>
      </c>
      <c r="D287" t="s">
        <v>553</v>
      </c>
      <c r="E287" t="str">
        <f>VLOOKUP(D287,'team abbr lookup'!A:B,2,FALSE)</f>
        <v>New England Patriots</v>
      </c>
      <c r="F287">
        <v>6</v>
      </c>
      <c r="G287" t="s">
        <v>763</v>
      </c>
      <c r="I287">
        <v>287</v>
      </c>
      <c r="J287">
        <f t="shared" si="9"/>
        <v>287</v>
      </c>
    </row>
    <row r="288" spans="1:10" x14ac:dyDescent="0.25">
      <c r="A288" t="str">
        <f t="shared" si="8"/>
        <v>K24Stephen Hauschka</v>
      </c>
      <c r="B288">
        <v>287</v>
      </c>
      <c r="C288" t="s">
        <v>332</v>
      </c>
      <c r="D288" t="s">
        <v>776</v>
      </c>
      <c r="E288" t="e">
        <f>VLOOKUP(D288,'team abbr lookup'!A:B,2,FALSE)</f>
        <v>#N/A</v>
      </c>
      <c r="H288">
        <v>288</v>
      </c>
      <c r="J288">
        <f t="shared" si="9"/>
        <v>288</v>
      </c>
    </row>
    <row r="289" spans="1:10" x14ac:dyDescent="0.25">
      <c r="A289" t="str">
        <f t="shared" si="8"/>
        <v>INDZach Pascal</v>
      </c>
      <c r="B289">
        <v>288</v>
      </c>
      <c r="C289" t="s">
        <v>167</v>
      </c>
      <c r="D289" t="s">
        <v>523</v>
      </c>
      <c r="E289" t="str">
        <f>VLOOKUP(D289,'team abbr lookup'!A:B,2,FALSE)</f>
        <v>Indianapolis Colts</v>
      </c>
      <c r="F289">
        <v>7</v>
      </c>
      <c r="G289" t="s">
        <v>828</v>
      </c>
      <c r="I289">
        <v>289</v>
      </c>
      <c r="J289">
        <f t="shared" si="9"/>
        <v>289</v>
      </c>
    </row>
    <row r="290" spans="1:10" x14ac:dyDescent="0.25">
      <c r="A290" t="str">
        <f t="shared" si="8"/>
        <v>PITVance McDonald</v>
      </c>
      <c r="B290">
        <v>289</v>
      </c>
      <c r="C290" t="s">
        <v>298</v>
      </c>
      <c r="D290" t="s">
        <v>502</v>
      </c>
      <c r="E290" t="str">
        <f>VLOOKUP(D290,'team abbr lookup'!A:B,2,FALSE)</f>
        <v>Pittsburgh Steelers</v>
      </c>
      <c r="F290">
        <v>8</v>
      </c>
      <c r="G290" t="s">
        <v>766</v>
      </c>
      <c r="I290">
        <v>290</v>
      </c>
      <c r="J290">
        <f t="shared" si="9"/>
        <v>290</v>
      </c>
    </row>
    <row r="291" spans="1:10" x14ac:dyDescent="0.25">
      <c r="A291" t="str">
        <f t="shared" si="8"/>
        <v>CHINick Foles</v>
      </c>
      <c r="B291">
        <v>290</v>
      </c>
      <c r="C291" t="s">
        <v>87</v>
      </c>
      <c r="D291" t="s">
        <v>499</v>
      </c>
      <c r="E291" t="str">
        <f>VLOOKUP(D291,'team abbr lookup'!A:B,2,FALSE)</f>
        <v>Chicago Bears</v>
      </c>
      <c r="F291">
        <v>11</v>
      </c>
      <c r="G291" t="s">
        <v>749</v>
      </c>
      <c r="I291">
        <v>291</v>
      </c>
      <c r="J291">
        <f t="shared" si="9"/>
        <v>291</v>
      </c>
    </row>
    <row r="292" spans="1:10" x14ac:dyDescent="0.25">
      <c r="A292" t="str">
        <f t="shared" si="8"/>
        <v>TENStephen Gostkowski</v>
      </c>
      <c r="B292">
        <v>291</v>
      </c>
      <c r="C292" t="s">
        <v>760</v>
      </c>
      <c r="D292" t="s">
        <v>468</v>
      </c>
      <c r="E292" t="str">
        <f>VLOOKUP(D292,'team abbr lookup'!A:B,2,FALSE)</f>
        <v>Tennessee Titans</v>
      </c>
      <c r="F292">
        <v>7</v>
      </c>
      <c r="G292" t="s">
        <v>777</v>
      </c>
      <c r="I292">
        <v>292</v>
      </c>
      <c r="J292">
        <f t="shared" si="9"/>
        <v>292</v>
      </c>
    </row>
    <row r="293" spans="1:10" x14ac:dyDescent="0.25">
      <c r="A293" t="str">
        <f t="shared" si="8"/>
        <v>CINAuden Tate</v>
      </c>
      <c r="B293">
        <v>292</v>
      </c>
      <c r="C293" t="s">
        <v>845</v>
      </c>
      <c r="D293" t="s">
        <v>478</v>
      </c>
      <c r="E293" t="str">
        <f>VLOOKUP(D293,'team abbr lookup'!A:B,2,FALSE)</f>
        <v>Cincinnati Bengals</v>
      </c>
      <c r="F293">
        <v>9</v>
      </c>
      <c r="G293" t="s">
        <v>835</v>
      </c>
      <c r="I293">
        <v>293</v>
      </c>
      <c r="J293">
        <f t="shared" si="9"/>
        <v>293</v>
      </c>
    </row>
    <row r="294" spans="1:10" x14ac:dyDescent="0.25">
      <c r="A294" t="str">
        <f t="shared" si="8"/>
        <v>SFJerick McKinnon</v>
      </c>
      <c r="B294">
        <v>293</v>
      </c>
      <c r="C294" t="s">
        <v>58</v>
      </c>
      <c r="D294" t="s">
        <v>491</v>
      </c>
      <c r="E294" t="str">
        <f>VLOOKUP(D294,'team abbr lookup'!A:B,2,FALSE)</f>
        <v>San Francisco 49ers</v>
      </c>
      <c r="F294">
        <v>11</v>
      </c>
      <c r="G294" t="s">
        <v>810</v>
      </c>
      <c r="I294">
        <v>294</v>
      </c>
      <c r="J294">
        <f t="shared" si="9"/>
        <v>294</v>
      </c>
    </row>
    <row r="295" spans="1:10" x14ac:dyDescent="0.25">
      <c r="A295" t="str">
        <f t="shared" si="8"/>
        <v>WASPeyton Barber</v>
      </c>
      <c r="B295">
        <v>294</v>
      </c>
      <c r="C295" t="s">
        <v>770</v>
      </c>
      <c r="D295" t="s">
        <v>542</v>
      </c>
      <c r="E295" t="str">
        <f>VLOOKUP(D295,'team abbr lookup'!A:B,2,FALSE)</f>
        <v>Washington Football Team</v>
      </c>
      <c r="F295">
        <v>8</v>
      </c>
      <c r="G295" t="s">
        <v>813</v>
      </c>
      <c r="I295">
        <v>295</v>
      </c>
      <c r="J295">
        <f t="shared" si="9"/>
        <v>295</v>
      </c>
    </row>
    <row r="296" spans="1:10" x14ac:dyDescent="0.25">
      <c r="A296" t="str">
        <f t="shared" si="8"/>
        <v>MIAJason Sanders</v>
      </c>
      <c r="B296">
        <v>295</v>
      </c>
      <c r="C296" t="s">
        <v>322</v>
      </c>
      <c r="D296" t="s">
        <v>534</v>
      </c>
      <c r="E296" t="str">
        <f>VLOOKUP(D296,'team abbr lookup'!A:B,2,FALSE)</f>
        <v>Miami Dolphins</v>
      </c>
      <c r="F296">
        <v>11</v>
      </c>
      <c r="G296" t="s">
        <v>788</v>
      </c>
      <c r="I296">
        <v>296</v>
      </c>
      <c r="J296">
        <f t="shared" si="9"/>
        <v>296</v>
      </c>
    </row>
    <row r="297" spans="1:10" x14ac:dyDescent="0.25">
      <c r="A297" t="str">
        <f t="shared" si="8"/>
        <v>SEAPhillip Dorsett</v>
      </c>
      <c r="B297">
        <v>296</v>
      </c>
      <c r="C297" t="s">
        <v>260</v>
      </c>
      <c r="D297" t="s">
        <v>505</v>
      </c>
      <c r="E297" t="str">
        <f>VLOOKUP(D297,'team abbr lookup'!A:B,2,FALSE)</f>
        <v>Seattle Seahawks</v>
      </c>
      <c r="F297">
        <v>6</v>
      </c>
      <c r="G297" t="s">
        <v>846</v>
      </c>
      <c r="I297">
        <v>297</v>
      </c>
      <c r="J297">
        <f t="shared" si="9"/>
        <v>297</v>
      </c>
    </row>
    <row r="298" spans="1:10" x14ac:dyDescent="0.25">
      <c r="A298" t="str">
        <f t="shared" si="8"/>
        <v>JACJosh Lambo</v>
      </c>
      <c r="B298">
        <v>297</v>
      </c>
      <c r="C298" t="s">
        <v>315</v>
      </c>
      <c r="D298" t="s">
        <v>495</v>
      </c>
      <c r="E298" t="str">
        <f>VLOOKUP(D298,'team abbr lookup'!A:B,2,FALSE)</f>
        <v>Jacksonville Jaguars</v>
      </c>
      <c r="F298">
        <v>7</v>
      </c>
      <c r="G298" t="s">
        <v>793</v>
      </c>
      <c r="I298">
        <v>298</v>
      </c>
      <c r="J298">
        <f t="shared" si="9"/>
        <v>298</v>
      </c>
    </row>
    <row r="299" spans="1:10" x14ac:dyDescent="0.25">
      <c r="A299" t="str">
        <f t="shared" si="8"/>
        <v>MIATua Tagovailoa</v>
      </c>
      <c r="B299">
        <v>298</v>
      </c>
      <c r="C299" t="s">
        <v>709</v>
      </c>
      <c r="D299" t="s">
        <v>534</v>
      </c>
      <c r="E299" t="str">
        <f>VLOOKUP(D299,'team abbr lookup'!A:B,2,FALSE)</f>
        <v>Miami Dolphins</v>
      </c>
      <c r="F299">
        <v>11</v>
      </c>
      <c r="G299" t="s">
        <v>750</v>
      </c>
      <c r="I299">
        <v>300</v>
      </c>
      <c r="J299">
        <f t="shared" si="9"/>
        <v>300</v>
      </c>
    </row>
    <row r="300" spans="1:10" x14ac:dyDescent="0.25">
      <c r="A300" t="str">
        <f t="shared" si="8"/>
        <v>LVNelson Agholor</v>
      </c>
      <c r="B300">
        <v>299</v>
      </c>
      <c r="C300" t="s">
        <v>927</v>
      </c>
      <c r="D300" t="s">
        <v>484</v>
      </c>
      <c r="E300" t="str">
        <f>VLOOKUP(D300,'team abbr lookup'!A:B,2,FALSE)</f>
        <v>Las Vegas Raiders</v>
      </c>
      <c r="F300">
        <v>6</v>
      </c>
      <c r="G300" t="s">
        <v>852</v>
      </c>
      <c r="I300">
        <v>301</v>
      </c>
      <c r="J300">
        <f t="shared" si="9"/>
        <v>301</v>
      </c>
    </row>
    <row r="301" spans="1:10" x14ac:dyDescent="0.25">
      <c r="A301" t="str">
        <f t="shared" si="8"/>
        <v>WASSteven Sims</v>
      </c>
      <c r="B301">
        <v>300</v>
      </c>
      <c r="C301" t="s">
        <v>410</v>
      </c>
      <c r="D301" t="s">
        <v>542</v>
      </c>
      <c r="E301" t="str">
        <f>VLOOKUP(D301,'team abbr lookup'!A:B,2,FALSE)</f>
        <v>Washington Football Team</v>
      </c>
      <c r="F301">
        <v>8</v>
      </c>
      <c r="G301" t="s">
        <v>856</v>
      </c>
      <c r="I301">
        <v>302</v>
      </c>
      <c r="J301">
        <f t="shared" si="9"/>
        <v>302</v>
      </c>
    </row>
    <row r="302" spans="1:10" x14ac:dyDescent="0.25">
      <c r="A302" t="str">
        <f t="shared" si="8"/>
        <v>CHIMitch Trubisky</v>
      </c>
      <c r="B302">
        <v>301</v>
      </c>
      <c r="C302" t="s">
        <v>737</v>
      </c>
      <c r="D302" t="s">
        <v>499</v>
      </c>
      <c r="E302" t="str">
        <f>VLOOKUP(D302,'team abbr lookup'!A:B,2,FALSE)</f>
        <v>Chicago Bears</v>
      </c>
      <c r="F302">
        <v>11</v>
      </c>
      <c r="G302" t="s">
        <v>772</v>
      </c>
      <c r="I302">
        <v>303</v>
      </c>
      <c r="J302">
        <f t="shared" si="9"/>
        <v>303</v>
      </c>
    </row>
    <row r="303" spans="1:10" x14ac:dyDescent="0.25">
      <c r="A303" t="str">
        <f t="shared" si="8"/>
        <v>GBMarquez Valdes-Scantling</v>
      </c>
      <c r="B303">
        <v>302</v>
      </c>
      <c r="C303" t="s">
        <v>204</v>
      </c>
      <c r="D303" t="s">
        <v>470</v>
      </c>
      <c r="E303" t="str">
        <f>VLOOKUP(D303,'team abbr lookup'!A:B,2,FALSE)</f>
        <v>Green Bay Packers</v>
      </c>
      <c r="F303">
        <v>5</v>
      </c>
      <c r="G303" t="s">
        <v>858</v>
      </c>
      <c r="I303">
        <v>304</v>
      </c>
      <c r="J303">
        <f t="shared" si="9"/>
        <v>304</v>
      </c>
    </row>
    <row r="304" spans="1:10" x14ac:dyDescent="0.25">
      <c r="A304" t="str">
        <f t="shared" si="8"/>
        <v>SEAJacob Hollister</v>
      </c>
      <c r="B304">
        <v>303</v>
      </c>
      <c r="C304" t="s">
        <v>905</v>
      </c>
      <c r="D304" t="s">
        <v>505</v>
      </c>
      <c r="E304" t="str">
        <f>VLOOKUP(D304,'team abbr lookup'!A:B,2,FALSE)</f>
        <v>Seattle Seahawks</v>
      </c>
      <c r="F304">
        <v>6</v>
      </c>
      <c r="G304" t="s">
        <v>775</v>
      </c>
      <c r="I304">
        <v>305</v>
      </c>
      <c r="J304">
        <f t="shared" si="9"/>
        <v>305</v>
      </c>
    </row>
    <row r="305" spans="1:10" x14ac:dyDescent="0.25">
      <c r="A305" t="str">
        <f t="shared" si="8"/>
        <v>LARSam Sloman</v>
      </c>
      <c r="B305">
        <v>304</v>
      </c>
      <c r="C305" t="s">
        <v>326</v>
      </c>
      <c r="D305" t="s">
        <v>510</v>
      </c>
      <c r="E305" t="str">
        <f>VLOOKUP(D305,'team abbr lookup'!A:B,2,FALSE)</f>
        <v>Los Angeles Rams</v>
      </c>
      <c r="F305">
        <v>9</v>
      </c>
      <c r="G305" t="s">
        <v>803</v>
      </c>
      <c r="I305">
        <v>306</v>
      </c>
      <c r="J305">
        <f t="shared" si="9"/>
        <v>306</v>
      </c>
    </row>
    <row r="306" spans="1:10" x14ac:dyDescent="0.25">
      <c r="A306" t="str">
        <f t="shared" si="8"/>
        <v>KCDemarcus Robinson</v>
      </c>
      <c r="B306">
        <v>305</v>
      </c>
      <c r="C306" t="s">
        <v>974</v>
      </c>
      <c r="D306" t="s">
        <v>472</v>
      </c>
      <c r="E306" t="str">
        <f>VLOOKUP(D306,'team abbr lookup'!A:B,2,FALSE)</f>
        <v>Kansas City Chiefs</v>
      </c>
      <c r="F306">
        <v>10</v>
      </c>
      <c r="G306" t="s">
        <v>866</v>
      </c>
      <c r="I306">
        <v>307</v>
      </c>
      <c r="J306">
        <f t="shared" si="9"/>
        <v>307</v>
      </c>
    </row>
    <row r="307" spans="1:10" x14ac:dyDescent="0.25">
      <c r="A307" t="str">
        <f t="shared" si="8"/>
        <v>PHIJ.J. Arcega-Whiteside</v>
      </c>
      <c r="B307">
        <v>306</v>
      </c>
      <c r="C307" t="s">
        <v>980</v>
      </c>
      <c r="D307" t="s">
        <v>475</v>
      </c>
      <c r="E307" t="str">
        <f>VLOOKUP(D307,'team abbr lookup'!A:B,2,FALSE)</f>
        <v>Philadelphia Eagles</v>
      </c>
      <c r="F307">
        <v>9</v>
      </c>
      <c r="G307" t="s">
        <v>870</v>
      </c>
      <c r="I307">
        <v>308</v>
      </c>
      <c r="J307">
        <f t="shared" si="9"/>
        <v>308</v>
      </c>
    </row>
    <row r="308" spans="1:10" x14ac:dyDescent="0.25">
      <c r="A308" t="str">
        <f t="shared" si="8"/>
        <v>TBCameron Brate</v>
      </c>
      <c r="B308">
        <v>307</v>
      </c>
      <c r="C308" t="s">
        <v>956</v>
      </c>
      <c r="D308" t="s">
        <v>487</v>
      </c>
      <c r="E308" t="str">
        <f>VLOOKUP(D308,'team abbr lookup'!A:B,2,FALSE)</f>
        <v>Tampa Bay Buccaneers</v>
      </c>
      <c r="F308">
        <v>13</v>
      </c>
      <c r="G308" t="s">
        <v>790</v>
      </c>
      <c r="I308">
        <v>309</v>
      </c>
      <c r="J308">
        <f t="shared" si="9"/>
        <v>309</v>
      </c>
    </row>
    <row r="309" spans="1:10" x14ac:dyDescent="0.25">
      <c r="A309" t="str">
        <f t="shared" si="8"/>
        <v>NYJSam Ficken</v>
      </c>
      <c r="B309">
        <v>308</v>
      </c>
      <c r="C309" t="s">
        <v>331</v>
      </c>
      <c r="D309" t="s">
        <v>508</v>
      </c>
      <c r="E309" t="str">
        <f>VLOOKUP(D309,'team abbr lookup'!A:B,2,FALSE)</f>
        <v>New York Jets</v>
      </c>
      <c r="F309">
        <v>11</v>
      </c>
      <c r="G309" t="s">
        <v>824</v>
      </c>
      <c r="I309">
        <v>310</v>
      </c>
      <c r="J309">
        <f t="shared" si="9"/>
        <v>310</v>
      </c>
    </row>
    <row r="310" spans="1:10" x14ac:dyDescent="0.25">
      <c r="A310" t="str">
        <f t="shared" si="8"/>
        <v>JACJacksonville Jaguars</v>
      </c>
      <c r="B310">
        <v>309</v>
      </c>
      <c r="C310" t="s">
        <v>70</v>
      </c>
      <c r="D310" t="s">
        <v>495</v>
      </c>
      <c r="E310" t="str">
        <f>VLOOKUP(D310,'team abbr lookup'!A:B,2,FALSE)</f>
        <v>Jacksonville Jaguars</v>
      </c>
      <c r="F310">
        <v>7</v>
      </c>
      <c r="G310" t="s">
        <v>751</v>
      </c>
      <c r="I310">
        <v>312</v>
      </c>
      <c r="J310">
        <f t="shared" si="9"/>
        <v>312</v>
      </c>
    </row>
    <row r="311" spans="1:10" x14ac:dyDescent="0.25">
      <c r="A311" t="str">
        <f t="shared" si="8"/>
        <v>TENAdam Humphries</v>
      </c>
      <c r="B311">
        <v>310</v>
      </c>
      <c r="C311" t="s">
        <v>240</v>
      </c>
      <c r="D311" t="s">
        <v>468</v>
      </c>
      <c r="E311" t="str">
        <f>VLOOKUP(D311,'team abbr lookup'!A:B,2,FALSE)</f>
        <v>Tennessee Titans</v>
      </c>
      <c r="F311">
        <v>7</v>
      </c>
      <c r="G311" t="s">
        <v>873</v>
      </c>
      <c r="I311">
        <v>313</v>
      </c>
      <c r="J311">
        <f t="shared" si="9"/>
        <v>313</v>
      </c>
    </row>
    <row r="312" spans="1:10" x14ac:dyDescent="0.25">
      <c r="A312" t="str">
        <f t="shared" si="8"/>
        <v>LARVan Jefferson</v>
      </c>
      <c r="B312">
        <v>311</v>
      </c>
      <c r="C312" t="s">
        <v>179</v>
      </c>
      <c r="D312" t="s">
        <v>510</v>
      </c>
      <c r="E312" t="str">
        <f>VLOOKUP(D312,'team abbr lookup'!A:B,2,FALSE)</f>
        <v>Los Angeles Rams</v>
      </c>
      <c r="F312">
        <v>9</v>
      </c>
      <c r="G312" t="s">
        <v>880</v>
      </c>
      <c r="I312">
        <v>314</v>
      </c>
      <c r="J312">
        <f t="shared" si="9"/>
        <v>314</v>
      </c>
    </row>
    <row r="313" spans="1:10" x14ac:dyDescent="0.25">
      <c r="A313" t="str">
        <f t="shared" si="8"/>
        <v>MINMike Boone</v>
      </c>
      <c r="B313">
        <v>312</v>
      </c>
      <c r="C313" t="s">
        <v>988</v>
      </c>
      <c r="D313" t="s">
        <v>467</v>
      </c>
      <c r="E313" t="str">
        <f>VLOOKUP(D313,'team abbr lookup'!A:B,2,FALSE)</f>
        <v>Minnesota Vikings</v>
      </c>
      <c r="F313">
        <v>7</v>
      </c>
      <c r="G313" t="s">
        <v>815</v>
      </c>
      <c r="I313">
        <v>315</v>
      </c>
      <c r="J313">
        <f t="shared" si="9"/>
        <v>315</v>
      </c>
    </row>
    <row r="314" spans="1:10" x14ac:dyDescent="0.25">
      <c r="A314" t="str">
        <f t="shared" si="8"/>
        <v>SEADavid Moore</v>
      </c>
      <c r="B314">
        <v>313</v>
      </c>
      <c r="C314" t="s">
        <v>261</v>
      </c>
      <c r="D314" t="s">
        <v>505</v>
      </c>
      <c r="E314" t="str">
        <f>VLOOKUP(D314,'team abbr lookup'!A:B,2,FALSE)</f>
        <v>Seattle Seahawks</v>
      </c>
      <c r="F314">
        <v>6</v>
      </c>
      <c r="G314" t="s">
        <v>893</v>
      </c>
      <c r="I314">
        <v>316</v>
      </c>
      <c r="J314">
        <f t="shared" si="9"/>
        <v>316</v>
      </c>
    </row>
    <row r="315" spans="1:10" x14ac:dyDescent="0.25">
      <c r="A315" t="str">
        <f t="shared" si="8"/>
        <v>ATLRussell Gage</v>
      </c>
      <c r="B315">
        <v>314</v>
      </c>
      <c r="C315" t="s">
        <v>196</v>
      </c>
      <c r="D315" t="s">
        <v>477</v>
      </c>
      <c r="E315" t="str">
        <f>VLOOKUP(D315,'team abbr lookup'!A:B,2,FALSE)</f>
        <v>Atlanta Falcons</v>
      </c>
      <c r="F315">
        <v>10</v>
      </c>
      <c r="G315" t="s">
        <v>897</v>
      </c>
      <c r="I315">
        <v>317</v>
      </c>
      <c r="J315">
        <f t="shared" si="9"/>
        <v>317</v>
      </c>
    </row>
    <row r="316" spans="1:10" x14ac:dyDescent="0.25">
      <c r="A316" t="str">
        <f t="shared" si="8"/>
        <v>INDTrey Burton</v>
      </c>
      <c r="B316">
        <v>315</v>
      </c>
      <c r="C316" t="s">
        <v>174</v>
      </c>
      <c r="D316" t="s">
        <v>523</v>
      </c>
      <c r="E316" t="str">
        <f>VLOOKUP(D316,'team abbr lookup'!A:B,2,FALSE)</f>
        <v>Indianapolis Colts</v>
      </c>
      <c r="F316">
        <v>7</v>
      </c>
      <c r="G316" t="s">
        <v>804</v>
      </c>
      <c r="I316">
        <v>318</v>
      </c>
      <c r="J316">
        <f t="shared" si="9"/>
        <v>318</v>
      </c>
    </row>
    <row r="317" spans="1:10" x14ac:dyDescent="0.25">
      <c r="A317" t="str">
        <f t="shared" si="8"/>
        <v>WASDustin Hopkins</v>
      </c>
      <c r="B317">
        <v>316</v>
      </c>
      <c r="C317" t="s">
        <v>329</v>
      </c>
      <c r="D317" t="s">
        <v>542</v>
      </c>
      <c r="E317" t="str">
        <f>VLOOKUP(D317,'team abbr lookup'!A:B,2,FALSE)</f>
        <v>Washington Football Team</v>
      </c>
      <c r="F317">
        <v>8</v>
      </c>
      <c r="G317" t="s">
        <v>825</v>
      </c>
      <c r="I317">
        <v>319</v>
      </c>
      <c r="J317">
        <f t="shared" si="9"/>
        <v>319</v>
      </c>
    </row>
    <row r="318" spans="1:10" x14ac:dyDescent="0.25">
      <c r="A318" t="str">
        <f t="shared" si="8"/>
        <v>K31Aldrick Rosas</v>
      </c>
      <c r="B318">
        <v>317</v>
      </c>
      <c r="C318" t="s">
        <v>1000</v>
      </c>
      <c r="D318" t="s">
        <v>829</v>
      </c>
      <c r="E318" t="e">
        <f>VLOOKUP(D318,'team abbr lookup'!A:B,2,FALSE)</f>
        <v>#N/A</v>
      </c>
      <c r="H318">
        <v>320</v>
      </c>
      <c r="J318">
        <f t="shared" si="9"/>
        <v>320</v>
      </c>
    </row>
    <row r="319" spans="1:10" x14ac:dyDescent="0.25">
      <c r="A319" t="str">
        <f t="shared" si="8"/>
        <v>CHIEddy Pineiro</v>
      </c>
      <c r="B319">
        <v>318</v>
      </c>
      <c r="C319" t="s">
        <v>334</v>
      </c>
      <c r="D319" t="s">
        <v>499</v>
      </c>
      <c r="E319" t="str">
        <f>VLOOKUP(D319,'team abbr lookup'!A:B,2,FALSE)</f>
        <v>Chicago Bears</v>
      </c>
      <c r="F319">
        <v>11</v>
      </c>
      <c r="G319" t="s">
        <v>830</v>
      </c>
      <c r="I319">
        <v>321</v>
      </c>
      <c r="J319">
        <f t="shared" si="9"/>
        <v>321</v>
      </c>
    </row>
    <row r="320" spans="1:10" x14ac:dyDescent="0.25">
      <c r="A320" t="str">
        <f t="shared" si="8"/>
        <v>LVDaniel Carlson</v>
      </c>
      <c r="B320">
        <v>319</v>
      </c>
      <c r="C320" t="s">
        <v>337</v>
      </c>
      <c r="D320" t="s">
        <v>484</v>
      </c>
      <c r="E320" t="str">
        <f>VLOOKUP(D320,'team abbr lookup'!A:B,2,FALSE)</f>
        <v>Las Vegas Raiders</v>
      </c>
      <c r="F320">
        <v>6</v>
      </c>
      <c r="G320" t="s">
        <v>837</v>
      </c>
      <c r="I320">
        <v>322</v>
      </c>
      <c r="J320">
        <f t="shared" si="9"/>
        <v>322</v>
      </c>
    </row>
    <row r="321" spans="1:10" x14ac:dyDescent="0.25">
      <c r="A321" t="str">
        <f t="shared" si="8"/>
        <v>KCDarrel Williams</v>
      </c>
      <c r="B321">
        <v>320</v>
      </c>
      <c r="C321" t="s">
        <v>809</v>
      </c>
      <c r="D321" t="s">
        <v>472</v>
      </c>
      <c r="E321" t="str">
        <f>VLOOKUP(D321,'team abbr lookup'!A:B,2,FALSE)</f>
        <v>Kansas City Chiefs</v>
      </c>
      <c r="F321">
        <v>10</v>
      </c>
      <c r="G321" t="s">
        <v>820</v>
      </c>
      <c r="I321">
        <v>323</v>
      </c>
      <c r="J321">
        <f t="shared" si="9"/>
        <v>323</v>
      </c>
    </row>
    <row r="322" spans="1:10" x14ac:dyDescent="0.25">
      <c r="A322" t="str">
        <f t="shared" si="8"/>
        <v>CARReggie Bonnafon</v>
      </c>
      <c r="B322">
        <v>321</v>
      </c>
      <c r="C322" t="s">
        <v>161</v>
      </c>
      <c r="D322" t="s">
        <v>463</v>
      </c>
      <c r="E322" t="str">
        <f>VLOOKUP(D322,'team abbr lookup'!A:B,2,FALSE)</f>
        <v>Carolina Panthers</v>
      </c>
      <c r="F322">
        <v>13</v>
      </c>
      <c r="G322" t="s">
        <v>834</v>
      </c>
      <c r="I322">
        <v>324</v>
      </c>
      <c r="J322">
        <f t="shared" si="9"/>
        <v>324</v>
      </c>
    </row>
    <row r="323" spans="1:10" x14ac:dyDescent="0.25">
      <c r="A323" t="str">
        <f t="shared" ref="A323:A333" si="10">_xlfn.CONCAT(D323,C323)</f>
        <v>MIAMiami Dolphins</v>
      </c>
      <c r="B323">
        <v>322</v>
      </c>
      <c r="C323" t="s">
        <v>44</v>
      </c>
      <c r="D323" t="s">
        <v>534</v>
      </c>
      <c r="E323" t="str">
        <f>VLOOKUP(D323,'team abbr lookup'!A:B,2,FALSE)</f>
        <v>Miami Dolphins</v>
      </c>
      <c r="F323">
        <v>11</v>
      </c>
      <c r="G323" t="s">
        <v>758</v>
      </c>
      <c r="I323">
        <v>325</v>
      </c>
      <c r="J323">
        <f t="shared" ref="J323:J333" si="11">AVERAGE(H323,I323)</f>
        <v>325</v>
      </c>
    </row>
    <row r="324" spans="1:10" x14ac:dyDescent="0.25">
      <c r="A324" t="str">
        <f t="shared" si="10"/>
        <v>JACDevine Ozigbo</v>
      </c>
      <c r="B324">
        <v>323</v>
      </c>
      <c r="C324" t="s">
        <v>1068</v>
      </c>
      <c r="D324" t="s">
        <v>495</v>
      </c>
      <c r="E324" t="str">
        <f>VLOOKUP(D324,'team abbr lookup'!A:B,2,FALSE)</f>
        <v>Jacksonville Jaguars</v>
      </c>
      <c r="F324">
        <v>7</v>
      </c>
      <c r="G324" t="s">
        <v>839</v>
      </c>
      <c r="I324">
        <v>326</v>
      </c>
      <c r="J324">
        <f t="shared" si="11"/>
        <v>326</v>
      </c>
    </row>
    <row r="325" spans="1:10" x14ac:dyDescent="0.25">
      <c r="A325" t="str">
        <f t="shared" si="10"/>
        <v>MIAKalen Ballage</v>
      </c>
      <c r="B325">
        <v>324</v>
      </c>
      <c r="C325" t="s">
        <v>1341</v>
      </c>
      <c r="D325" t="s">
        <v>534</v>
      </c>
      <c r="E325" t="str">
        <f>VLOOKUP(D325,'team abbr lookup'!A:B,2,FALSE)</f>
        <v>Miami Dolphins</v>
      </c>
      <c r="F325">
        <v>11</v>
      </c>
      <c r="G325" t="s">
        <v>861</v>
      </c>
      <c r="I325">
        <v>327</v>
      </c>
      <c r="J325">
        <f t="shared" si="11"/>
        <v>327</v>
      </c>
    </row>
    <row r="326" spans="1:10" x14ac:dyDescent="0.25">
      <c r="A326" t="str">
        <f t="shared" si="10"/>
        <v>K34Elliott Fry</v>
      </c>
      <c r="B326">
        <v>325</v>
      </c>
      <c r="C326" t="s">
        <v>1062</v>
      </c>
      <c r="D326" t="s">
        <v>850</v>
      </c>
      <c r="E326" t="e">
        <f>VLOOKUP(D326,'team abbr lookup'!A:B,2,FALSE)</f>
        <v>#N/A</v>
      </c>
      <c r="H326">
        <v>328</v>
      </c>
      <c r="J326">
        <f t="shared" si="11"/>
        <v>328</v>
      </c>
    </row>
    <row r="327" spans="1:10" x14ac:dyDescent="0.25">
      <c r="A327" t="str">
        <f t="shared" si="10"/>
        <v>TBScott Miller</v>
      </c>
      <c r="B327">
        <v>326</v>
      </c>
      <c r="C327" t="s">
        <v>189</v>
      </c>
      <c r="D327" t="s">
        <v>487</v>
      </c>
      <c r="E327" t="str">
        <f>VLOOKUP(D327,'team abbr lookup'!A:B,2,FALSE)</f>
        <v>Tampa Bay Buccaneers</v>
      </c>
      <c r="F327">
        <v>13</v>
      </c>
      <c r="G327" t="s">
        <v>899</v>
      </c>
      <c r="I327">
        <v>329</v>
      </c>
      <c r="J327">
        <f t="shared" si="11"/>
        <v>329</v>
      </c>
    </row>
    <row r="328" spans="1:10" x14ac:dyDescent="0.25">
      <c r="A328" t="str">
        <f t="shared" si="10"/>
        <v>BUFTyler Bass</v>
      </c>
      <c r="B328">
        <v>327</v>
      </c>
      <c r="C328" t="s">
        <v>792</v>
      </c>
      <c r="D328" t="s">
        <v>526</v>
      </c>
      <c r="E328" t="str">
        <f>VLOOKUP(D328,'team abbr lookup'!A:B,2,FALSE)</f>
        <v>Buffalo Bills</v>
      </c>
      <c r="F328">
        <v>11</v>
      </c>
      <c r="G328" t="s">
        <v>860</v>
      </c>
      <c r="I328">
        <v>330</v>
      </c>
      <c r="J328">
        <f t="shared" si="11"/>
        <v>330</v>
      </c>
    </row>
    <row r="329" spans="1:10" x14ac:dyDescent="0.25">
      <c r="A329" t="str">
        <f t="shared" si="10"/>
        <v>SFTavon Austin</v>
      </c>
      <c r="B329">
        <v>328</v>
      </c>
      <c r="C329" t="s">
        <v>1215</v>
      </c>
      <c r="D329" t="s">
        <v>491</v>
      </c>
      <c r="E329" t="str">
        <f>VLOOKUP(D329,'team abbr lookup'!A:B,2,FALSE)</f>
        <v>San Francisco 49ers</v>
      </c>
      <c r="F329">
        <v>11</v>
      </c>
      <c r="G329" t="s">
        <v>901</v>
      </c>
      <c r="I329">
        <v>331</v>
      </c>
      <c r="J329">
        <f t="shared" si="11"/>
        <v>331</v>
      </c>
    </row>
    <row r="330" spans="1:10" x14ac:dyDescent="0.25">
      <c r="A330" t="str">
        <f t="shared" si="10"/>
        <v>DETQuintez Cephus</v>
      </c>
      <c r="B330">
        <v>329</v>
      </c>
      <c r="C330" t="s">
        <v>900</v>
      </c>
      <c r="D330" t="s">
        <v>492</v>
      </c>
      <c r="E330" t="str">
        <f>VLOOKUP(D330,'team abbr lookup'!A:B,2,FALSE)</f>
        <v>Detroit Lions</v>
      </c>
      <c r="F330">
        <v>5</v>
      </c>
      <c r="G330" t="s">
        <v>902</v>
      </c>
      <c r="I330">
        <v>332</v>
      </c>
      <c r="J330">
        <f t="shared" si="11"/>
        <v>332</v>
      </c>
    </row>
    <row r="331" spans="1:10" x14ac:dyDescent="0.25">
      <c r="A331" t="str">
        <f t="shared" si="10"/>
        <v>TBRyan Succop</v>
      </c>
      <c r="B331">
        <v>330</v>
      </c>
      <c r="C331" t="s">
        <v>849</v>
      </c>
      <c r="D331" t="s">
        <v>487</v>
      </c>
      <c r="E331" t="str">
        <f>VLOOKUP(D331,'team abbr lookup'!A:B,2,FALSE)</f>
        <v>Tampa Bay Buccaneers</v>
      </c>
      <c r="F331">
        <v>13</v>
      </c>
      <c r="G331" t="s">
        <v>868</v>
      </c>
      <c r="I331">
        <v>333</v>
      </c>
      <c r="J331">
        <f t="shared" si="11"/>
        <v>333</v>
      </c>
    </row>
    <row r="332" spans="1:10" x14ac:dyDescent="0.25">
      <c r="A332" t="str">
        <f t="shared" si="10"/>
        <v>PHIJohn Hightower</v>
      </c>
      <c r="B332">
        <v>331</v>
      </c>
      <c r="C332" t="s">
        <v>1073</v>
      </c>
      <c r="D332" t="s">
        <v>475</v>
      </c>
      <c r="E332" t="str">
        <f>VLOOKUP(D332,'team abbr lookup'!A:B,2,FALSE)</f>
        <v>Philadelphia Eagles</v>
      </c>
      <c r="F332">
        <v>9</v>
      </c>
      <c r="G332" t="s">
        <v>918</v>
      </c>
      <c r="I332">
        <v>334</v>
      </c>
      <c r="J332">
        <f t="shared" si="11"/>
        <v>334</v>
      </c>
    </row>
    <row r="333" spans="1:10" x14ac:dyDescent="0.25">
      <c r="A333" t="str">
        <f t="shared" si="10"/>
        <v>RB92Derrius Guice</v>
      </c>
      <c r="B333">
        <v>332</v>
      </c>
      <c r="C333" t="s">
        <v>833</v>
      </c>
      <c r="D333" t="s">
        <v>872</v>
      </c>
      <c r="E333" t="e">
        <f>VLOOKUP(D333,'team abbr lookup'!A:B,2,FALSE)</f>
        <v>#N/A</v>
      </c>
      <c r="H333">
        <v>335</v>
      </c>
      <c r="J333">
        <f t="shared" si="11"/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264B-1FD1-4031-BD2B-4DD05C89A80F}">
  <sheetPr codeName="Sheet10"/>
  <dimension ref="A1:C33"/>
  <sheetViews>
    <sheetView workbookViewId="0">
      <selection activeCell="G16" sqref="G16"/>
    </sheetView>
  </sheetViews>
  <sheetFormatPr defaultRowHeight="15" x14ac:dyDescent="0.25"/>
  <cols>
    <col min="1" max="1" width="7" bestFit="1" customWidth="1"/>
    <col min="2" max="2" width="25" bestFit="1" customWidth="1"/>
    <col min="3" max="3" width="7" bestFit="1" customWidth="1"/>
  </cols>
  <sheetData>
    <row r="1" spans="1:3" x14ac:dyDescent="0.25">
      <c r="A1" t="s">
        <v>14</v>
      </c>
      <c r="B1" t="s">
        <v>1354</v>
      </c>
      <c r="C1" t="s">
        <v>14</v>
      </c>
    </row>
    <row r="2" spans="1:3" x14ac:dyDescent="0.25">
      <c r="A2" t="s">
        <v>471</v>
      </c>
      <c r="B2" t="s">
        <v>220</v>
      </c>
      <c r="C2" t="s">
        <v>471</v>
      </c>
    </row>
    <row r="3" spans="1:3" x14ac:dyDescent="0.25">
      <c r="A3" t="s">
        <v>477</v>
      </c>
      <c r="B3" t="s">
        <v>193</v>
      </c>
      <c r="C3" t="s">
        <v>477</v>
      </c>
    </row>
    <row r="4" spans="1:3" x14ac:dyDescent="0.25">
      <c r="A4" t="s">
        <v>488</v>
      </c>
      <c r="B4" t="s">
        <v>146</v>
      </c>
      <c r="C4" t="s">
        <v>488</v>
      </c>
    </row>
    <row r="5" spans="1:3" x14ac:dyDescent="0.25">
      <c r="A5" t="s">
        <v>526</v>
      </c>
      <c r="B5" t="s">
        <v>130</v>
      </c>
      <c r="C5" t="s">
        <v>526</v>
      </c>
    </row>
    <row r="6" spans="1:3" x14ac:dyDescent="0.25">
      <c r="A6" t="s">
        <v>463</v>
      </c>
      <c r="B6" t="s">
        <v>156</v>
      </c>
      <c r="C6" t="s">
        <v>463</v>
      </c>
    </row>
    <row r="7" spans="1:3" x14ac:dyDescent="0.25">
      <c r="A7" t="s">
        <v>499</v>
      </c>
      <c r="B7" t="s">
        <v>81</v>
      </c>
      <c r="C7" t="s">
        <v>499</v>
      </c>
    </row>
    <row r="8" spans="1:3" x14ac:dyDescent="0.25">
      <c r="A8" t="s">
        <v>478</v>
      </c>
      <c r="B8" t="s">
        <v>229</v>
      </c>
      <c r="C8" t="s">
        <v>478</v>
      </c>
    </row>
    <row r="9" spans="1:3" x14ac:dyDescent="0.25">
      <c r="A9" t="s">
        <v>473</v>
      </c>
      <c r="B9" t="s">
        <v>277</v>
      </c>
      <c r="C9" t="s">
        <v>473</v>
      </c>
    </row>
    <row r="10" spans="1:3" x14ac:dyDescent="0.25">
      <c r="A10" t="s">
        <v>465</v>
      </c>
      <c r="B10" t="s">
        <v>137</v>
      </c>
      <c r="C10" t="s">
        <v>465</v>
      </c>
    </row>
    <row r="11" spans="1:3" x14ac:dyDescent="0.25">
      <c r="A11" t="s">
        <v>516</v>
      </c>
      <c r="B11" t="s">
        <v>15</v>
      </c>
      <c r="C11" t="s">
        <v>516</v>
      </c>
    </row>
    <row r="12" spans="1:3" x14ac:dyDescent="0.25">
      <c r="A12" t="s">
        <v>492</v>
      </c>
      <c r="B12" t="s">
        <v>62</v>
      </c>
      <c r="C12" t="s">
        <v>492</v>
      </c>
    </row>
    <row r="13" spans="1:3" x14ac:dyDescent="0.25">
      <c r="A13" t="s">
        <v>470</v>
      </c>
      <c r="B13" t="s">
        <v>201</v>
      </c>
      <c r="C13" t="s">
        <v>470</v>
      </c>
    </row>
    <row r="14" spans="1:3" x14ac:dyDescent="0.25">
      <c r="A14" t="s">
        <v>513</v>
      </c>
      <c r="B14" t="s">
        <v>34</v>
      </c>
      <c r="C14" t="s">
        <v>513</v>
      </c>
    </row>
    <row r="15" spans="1:3" x14ac:dyDescent="0.25">
      <c r="A15" t="s">
        <v>523</v>
      </c>
      <c r="B15" t="s">
        <v>164</v>
      </c>
      <c r="C15" t="s">
        <v>523</v>
      </c>
    </row>
    <row r="16" spans="1:3" x14ac:dyDescent="0.25">
      <c r="A16" t="s">
        <v>495</v>
      </c>
      <c r="B16" t="s">
        <v>70</v>
      </c>
      <c r="C16" t="s">
        <v>495</v>
      </c>
    </row>
    <row r="17" spans="1:3" x14ac:dyDescent="0.25">
      <c r="A17" t="s">
        <v>472</v>
      </c>
      <c r="B17" t="s">
        <v>123</v>
      </c>
      <c r="C17" t="s">
        <v>472</v>
      </c>
    </row>
    <row r="18" spans="1:3" x14ac:dyDescent="0.25">
      <c r="A18" t="s">
        <v>481</v>
      </c>
      <c r="B18" t="s">
        <v>90</v>
      </c>
      <c r="C18" t="s">
        <v>481</v>
      </c>
    </row>
    <row r="19" spans="1:3" x14ac:dyDescent="0.25">
      <c r="A19" t="s">
        <v>510</v>
      </c>
      <c r="B19" t="s">
        <v>175</v>
      </c>
      <c r="C19" t="s">
        <v>510</v>
      </c>
    </row>
    <row r="20" spans="1:3" x14ac:dyDescent="0.25">
      <c r="A20" t="s">
        <v>484</v>
      </c>
      <c r="B20" t="s">
        <v>107</v>
      </c>
      <c r="C20" t="s">
        <v>484</v>
      </c>
    </row>
    <row r="21" spans="1:3" x14ac:dyDescent="0.25">
      <c r="A21" t="s">
        <v>534</v>
      </c>
      <c r="B21" t="s">
        <v>44</v>
      </c>
      <c r="C21" t="s">
        <v>534</v>
      </c>
    </row>
    <row r="22" spans="1:3" x14ac:dyDescent="0.25">
      <c r="A22" t="s">
        <v>467</v>
      </c>
      <c r="B22" t="s">
        <v>211</v>
      </c>
      <c r="C22" t="s">
        <v>467</v>
      </c>
    </row>
    <row r="23" spans="1:3" x14ac:dyDescent="0.25">
      <c r="A23" t="s">
        <v>553</v>
      </c>
      <c r="B23" t="s">
        <v>246</v>
      </c>
      <c r="C23" t="s">
        <v>553</v>
      </c>
    </row>
    <row r="24" spans="1:3" x14ac:dyDescent="0.25">
      <c r="A24" t="s">
        <v>466</v>
      </c>
      <c r="B24" t="s">
        <v>25</v>
      </c>
      <c r="C24" t="s">
        <v>466</v>
      </c>
    </row>
    <row r="25" spans="1:3" x14ac:dyDescent="0.25">
      <c r="A25" t="s">
        <v>464</v>
      </c>
      <c r="B25" t="s">
        <v>99</v>
      </c>
      <c r="C25" t="s">
        <v>464</v>
      </c>
    </row>
    <row r="26" spans="1:3" x14ac:dyDescent="0.25">
      <c r="A26" t="s">
        <v>508</v>
      </c>
      <c r="B26" t="s">
        <v>115</v>
      </c>
      <c r="C26" t="s">
        <v>508</v>
      </c>
    </row>
    <row r="27" spans="1:3" x14ac:dyDescent="0.25">
      <c r="A27" t="s">
        <v>475</v>
      </c>
      <c r="B27" t="s">
        <v>268</v>
      </c>
      <c r="C27" t="s">
        <v>475</v>
      </c>
    </row>
    <row r="28" spans="1:3" x14ac:dyDescent="0.25">
      <c r="A28" t="s">
        <v>502</v>
      </c>
      <c r="B28" t="s">
        <v>286</v>
      </c>
      <c r="C28" t="s">
        <v>502</v>
      </c>
    </row>
    <row r="29" spans="1:3" x14ac:dyDescent="0.25">
      <c r="A29" t="s">
        <v>505</v>
      </c>
      <c r="B29" t="s">
        <v>257</v>
      </c>
      <c r="C29" t="s">
        <v>505</v>
      </c>
    </row>
    <row r="30" spans="1:3" x14ac:dyDescent="0.25">
      <c r="A30" t="s">
        <v>491</v>
      </c>
      <c r="B30" t="s">
        <v>52</v>
      </c>
      <c r="C30" t="s">
        <v>491</v>
      </c>
    </row>
    <row r="31" spans="1:3" x14ac:dyDescent="0.25">
      <c r="A31" t="s">
        <v>487</v>
      </c>
      <c r="B31" t="s">
        <v>186</v>
      </c>
      <c r="C31" t="s">
        <v>487</v>
      </c>
    </row>
    <row r="32" spans="1:3" x14ac:dyDescent="0.25">
      <c r="A32" t="s">
        <v>468</v>
      </c>
      <c r="B32" t="s">
        <v>237</v>
      </c>
      <c r="C32" t="s">
        <v>468</v>
      </c>
    </row>
    <row r="33" spans="1:3" x14ac:dyDescent="0.25">
      <c r="A33" t="s">
        <v>542</v>
      </c>
      <c r="B33" t="s">
        <v>16</v>
      </c>
      <c r="C33" t="s">
        <v>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EBFA-D5D0-47AA-A76D-A320FFBBFEEC}">
  <sheetPr codeName="Sheet12"/>
  <dimension ref="A1:C4"/>
  <sheetViews>
    <sheetView workbookViewId="0">
      <selection activeCell="C2" sqref="C2"/>
    </sheetView>
  </sheetViews>
  <sheetFormatPr defaultRowHeight="15" x14ac:dyDescent="0.25"/>
  <sheetData>
    <row r="1" spans="1:3" x14ac:dyDescent="0.25">
      <c r="A1">
        <v>0</v>
      </c>
      <c r="C1">
        <v>8</v>
      </c>
    </row>
    <row r="2" spans="1:3" x14ac:dyDescent="0.25">
      <c r="A2">
        <v>0.5</v>
      </c>
      <c r="C2">
        <v>10</v>
      </c>
    </row>
    <row r="3" spans="1:3" x14ac:dyDescent="0.25">
      <c r="A3">
        <v>1</v>
      </c>
      <c r="C3">
        <v>12</v>
      </c>
    </row>
    <row r="4" spans="1:3" x14ac:dyDescent="0.25">
      <c r="C4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D78AB-6AFA-4712-A34D-F8817FAC8148}">
  <sheetPr codeName="Sheet11"/>
  <dimension ref="A1:B8"/>
  <sheetViews>
    <sheetView workbookViewId="0">
      <selection activeCell="I19" sqref="I19"/>
    </sheetView>
  </sheetViews>
  <sheetFormatPr defaultRowHeight="15" x14ac:dyDescent="0.25"/>
  <cols>
    <col min="1" max="1" width="19.7109375" bestFit="1" customWidth="1"/>
    <col min="2" max="2" width="5" bestFit="1" customWidth="1"/>
    <col min="17" max="17" width="4.42578125" bestFit="1" customWidth="1"/>
    <col min="18" max="18" width="6.7109375" bestFit="1" customWidth="1"/>
  </cols>
  <sheetData>
    <row r="1" spans="1:2" x14ac:dyDescent="0.25">
      <c r="A1" s="1" t="s">
        <v>2</v>
      </c>
    </row>
    <row r="2" spans="1:2" x14ac:dyDescent="0.25">
      <c r="A2" t="s">
        <v>438</v>
      </c>
      <c r="B2">
        <f>Settings!F21*SUM(Settings!D22:D30)</f>
        <v>192</v>
      </c>
    </row>
    <row r="3" spans="1:2" x14ac:dyDescent="0.25">
      <c r="A3" t="s">
        <v>0</v>
      </c>
      <c r="B3">
        <f>ROUND(Settings!F21*(22/14)*Settings!D22+Settings!F21*(20/14)*Settings!D28,0)</f>
        <v>19</v>
      </c>
    </row>
    <row r="4" spans="1:2" x14ac:dyDescent="0.25">
      <c r="A4" t="s">
        <v>8</v>
      </c>
      <c r="B4">
        <f>B2-B3-B5-B6-B7-B8</f>
        <v>66</v>
      </c>
    </row>
    <row r="5" spans="1:2" x14ac:dyDescent="0.25">
      <c r="A5" t="s">
        <v>5</v>
      </c>
      <c r="B5">
        <f>ROUND((B2-B3-B6-B7-B8)*0.49,0)</f>
        <v>64</v>
      </c>
    </row>
    <row r="6" spans="1:2" x14ac:dyDescent="0.25">
      <c r="A6" t="s">
        <v>13</v>
      </c>
      <c r="B6">
        <f>ROUND(Settings!F21*(21/14)*Settings!D25,0)</f>
        <v>18</v>
      </c>
    </row>
    <row r="7" spans="1:2" x14ac:dyDescent="0.25">
      <c r="A7" t="s">
        <v>394</v>
      </c>
      <c r="B7">
        <f>Settings!F21*Settings!D27</f>
        <v>12</v>
      </c>
    </row>
    <row r="8" spans="1:2" x14ac:dyDescent="0.25">
      <c r="A8" t="s">
        <v>397</v>
      </c>
      <c r="B8">
        <f>ROUND(Settings!F21*(15/14)*Settings!D29,0)</f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A3C3-4856-4BBC-A495-64C4C2A98FF7}">
  <sheetPr codeName="Sheet2">
    <tabColor rgb="FFFFFF00"/>
  </sheetPr>
  <dimension ref="A1:AH119"/>
  <sheetViews>
    <sheetView zoomScaleNormal="100" workbookViewId="0">
      <selection activeCell="Q13" sqref="Q13"/>
    </sheetView>
  </sheetViews>
  <sheetFormatPr defaultRowHeight="15" x14ac:dyDescent="0.25"/>
  <cols>
    <col min="1" max="1" width="21.7109375" style="9" bestFit="1" customWidth="1"/>
    <col min="2" max="2" width="5.85546875" style="9" bestFit="1" customWidth="1"/>
    <col min="3" max="3" width="6.5703125" style="6" bestFit="1" customWidth="1"/>
    <col min="4" max="5" width="6.28515625" style="6" bestFit="1" customWidth="1"/>
    <col min="6" max="6" width="5.5703125" style="14" bestFit="1" customWidth="1"/>
    <col min="7" max="7" width="1" style="5" customWidth="1"/>
    <col min="8" max="8" width="21.42578125" style="9" bestFit="1" customWidth="1"/>
    <col min="9" max="9" width="5.85546875" style="9" bestFit="1" customWidth="1"/>
    <col min="10" max="11" width="6.5703125" style="6" bestFit="1" customWidth="1"/>
    <col min="12" max="12" width="7.28515625" style="6" bestFit="1" customWidth="1"/>
    <col min="13" max="13" width="5.5703125" style="14" bestFit="1" customWidth="1"/>
    <col min="14" max="14" width="1" style="5" customWidth="1"/>
    <col min="15" max="15" width="24.28515625" style="9" bestFit="1" customWidth="1"/>
    <col min="16" max="16" width="5.85546875" style="9" bestFit="1" customWidth="1"/>
    <col min="17" max="17" width="6.5703125" style="6" bestFit="1" customWidth="1"/>
    <col min="18" max="19" width="7.28515625" style="6" bestFit="1" customWidth="1"/>
    <col min="20" max="20" width="5.5703125" style="14" bestFit="1" customWidth="1"/>
    <col min="21" max="21" width="1" style="5" customWidth="1"/>
    <col min="22" max="22" width="15.85546875" style="9" bestFit="1" customWidth="1"/>
    <col min="23" max="23" width="5.85546875" style="9" bestFit="1" customWidth="1"/>
    <col min="24" max="26" width="6.5703125" bestFit="1" customWidth="1"/>
    <col min="27" max="27" width="5.5703125" style="15" bestFit="1" customWidth="1"/>
    <col min="28" max="28" width="1" style="19" customWidth="1"/>
    <col min="29" max="29" width="3.140625" bestFit="1" customWidth="1"/>
    <col min="30" max="30" width="25" bestFit="1" customWidth="1"/>
    <col min="31" max="32" width="3" bestFit="1" customWidth="1"/>
    <col min="33" max="33" width="3.42578125" bestFit="1" customWidth="1"/>
    <col min="34" max="34" width="6.5703125" bestFit="1" customWidth="1"/>
  </cols>
  <sheetData>
    <row r="1" spans="1:34" ht="15" customHeight="1" x14ac:dyDescent="0.25">
      <c r="A1" s="25" t="s">
        <v>0</v>
      </c>
      <c r="B1" s="25"/>
      <c r="C1" s="25"/>
      <c r="D1" s="25"/>
      <c r="E1" s="25"/>
      <c r="F1" s="25"/>
      <c r="H1" s="24" t="s">
        <v>8</v>
      </c>
      <c r="I1" s="24"/>
      <c r="J1" s="24"/>
      <c r="K1" s="24"/>
      <c r="L1" s="24"/>
      <c r="M1" s="24"/>
      <c r="O1" s="26" t="s">
        <v>5</v>
      </c>
      <c r="P1" s="26"/>
      <c r="Q1" s="26"/>
      <c r="R1" s="26"/>
      <c r="S1" s="26"/>
      <c r="T1" s="26"/>
      <c r="V1" s="20" t="s">
        <v>13</v>
      </c>
      <c r="W1" s="20"/>
      <c r="X1" s="20"/>
      <c r="Y1" s="20"/>
      <c r="Z1" s="20"/>
      <c r="AA1" s="20"/>
      <c r="AB1" s="17"/>
      <c r="AC1" s="21" t="s">
        <v>1364</v>
      </c>
      <c r="AD1" s="21"/>
      <c r="AE1" s="21"/>
      <c r="AF1" s="21"/>
      <c r="AG1" s="21"/>
      <c r="AH1" s="21"/>
    </row>
    <row r="2" spans="1:34" x14ac:dyDescent="0.25">
      <c r="A2" s="12" t="s">
        <v>1</v>
      </c>
      <c r="B2" s="12" t="s">
        <v>14</v>
      </c>
      <c r="C2" s="7" t="s">
        <v>299</v>
      </c>
      <c r="D2" s="7" t="s">
        <v>436</v>
      </c>
      <c r="E2" s="7" t="s">
        <v>439</v>
      </c>
      <c r="F2" s="16" t="s">
        <v>455</v>
      </c>
      <c r="H2" s="12" t="s">
        <v>1</v>
      </c>
      <c r="I2" s="12" t="s">
        <v>14</v>
      </c>
      <c r="J2" s="7" t="s">
        <v>299</v>
      </c>
      <c r="K2" s="7" t="s">
        <v>436</v>
      </c>
      <c r="L2" s="7" t="s">
        <v>439</v>
      </c>
      <c r="M2" s="16" t="s">
        <v>455</v>
      </c>
      <c r="O2" s="12" t="s">
        <v>1</v>
      </c>
      <c r="P2" s="12" t="s">
        <v>14</v>
      </c>
      <c r="Q2" s="7" t="s">
        <v>299</v>
      </c>
      <c r="R2" s="7" t="s">
        <v>436</v>
      </c>
      <c r="S2" s="7" t="s">
        <v>439</v>
      </c>
      <c r="T2" s="16" t="s">
        <v>455</v>
      </c>
      <c r="V2" s="12" t="s">
        <v>1</v>
      </c>
      <c r="W2" s="12" t="s">
        <v>14</v>
      </c>
      <c r="X2" s="1" t="s">
        <v>299</v>
      </c>
      <c r="Y2" s="1" t="s">
        <v>436</v>
      </c>
      <c r="Z2" s="1" t="s">
        <v>439</v>
      </c>
      <c r="AA2" s="13" t="s">
        <v>455</v>
      </c>
      <c r="AB2" s="18"/>
      <c r="AC2" s="21"/>
      <c r="AD2" s="21"/>
      <c r="AE2" s="21"/>
      <c r="AF2" s="21"/>
      <c r="AG2" s="21"/>
      <c r="AH2" s="21"/>
    </row>
    <row r="3" spans="1:34" x14ac:dyDescent="0.25">
      <c r="A3" s="9" t="s">
        <v>153</v>
      </c>
      <c r="B3" s="9" t="s">
        <v>488</v>
      </c>
      <c r="C3" s="8">
        <f>VLOOKUP(A3,'qb data'!G:S,13,FALSE)</f>
        <v>343.4000527</v>
      </c>
      <c r="D3" s="2">
        <f>IFERROR(C3-LARGE($C$3:$C$34,'Position Expectations'!$B$3+1),C3-MIN($C$3:$C$34))</f>
        <v>78.47759979999995</v>
      </c>
      <c r="E3" s="2">
        <f>IFERROR(C3-LARGE($C$3:$C$34,Settings!$F$21*Settings!$D$22),C3-MIN($C$3:$C$34))</f>
        <v>62.003381499999989</v>
      </c>
      <c r="F3" s="15">
        <f>(IFERROR(IF(Settings!$J$17=1,VLOOKUP(_xlfn.CONCAT(B3,A3),'full ppr adp'!$A:$K,11,FALSE),IF(Settings!$J$17=0,VLOOKUP(_xlfn.CONCAT(B3,A3),'standard adp'!$A:$J,10,FALSE),VLOOKUP(_xlfn.CONCAT(B3,A3),'half ppr adp'!$A:$J,10,FALSE))),VLOOKUP(_xlfn.CONCAT(B3,A3),'full ppr adp'!$A:$K,11,FALSE)))</f>
        <v>21.333333333333332</v>
      </c>
      <c r="H3" s="9" t="s">
        <v>160</v>
      </c>
      <c r="I3" s="9" t="s">
        <v>463</v>
      </c>
      <c r="J3" s="8">
        <f>VLOOKUP(_xlfn.CONCAT(I3,H3),'rb data'!A:X,24,FALSE)</f>
        <v>388.12799180000002</v>
      </c>
      <c r="K3" s="2">
        <f>IFERROR(J3-LARGE($J$3:$J$100,'Position Expectations'!$B$4+1),J3-MIN($J$3:$J$100))</f>
        <v>328.56146699999999</v>
      </c>
      <c r="L3" s="2">
        <f>IFERROR(J3-LARGE($J$3:$J$100,Settings!$F$21*Settings!$D$23),J3-MIN($J$3:$J$100))+IF(Settings!$D$26&gt;0,MAX(0,LARGE($J$3:$J$100,Settings!$F$21*Settings!$D$23)-LARGE(($Q$3:$Q$150,$J$3:$J$100),Settings!$F$21*(Settings!$D$23+Settings!$D$24+Settings!$D$26))),0)</f>
        <v>219.07233029999998</v>
      </c>
      <c r="M3" s="15">
        <f>IFERROR((IFERROR(IF(Settings!$J$17=1,VLOOKUP(_xlfn.CONCAT(I3,H3),'full ppr adp'!$A:$K,11,FALSE),IF(Settings!$J$17=0,VLOOKUP(_xlfn.CONCAT(I3,H3),'standard adp'!$A:$J,10,FALSE),VLOOKUP(_xlfn.CONCAT(I3,H3),'half ppr adp'!$A:$J,10,FALSE))),VLOOKUP(_xlfn.CONCAT(I3,H3),'full ppr adp'!$A:$K,11,FALSE))),"UND")</f>
        <v>1</v>
      </c>
      <c r="O3" s="9" t="s">
        <v>26</v>
      </c>
      <c r="P3" s="9" t="s">
        <v>466</v>
      </c>
      <c r="Q3" s="8">
        <f>VLOOKUP(_xlfn.CONCAT(P3,O3),'wr data'!A:X,24,FALSE)</f>
        <v>309.17102231399997</v>
      </c>
      <c r="R3" s="2">
        <f>IFERROR(Q3-LARGE($Q$3:$Q$150,'Position Expectations'!$B$5+1),Q3-MIN($Q$3:$Q$150))</f>
        <v>182.61042781399993</v>
      </c>
      <c r="S3" s="2">
        <f>IFERROR(Q3-LARGE($Q$3:$Q$150,Settings!$F$21*Settings!$D$24),Q3-MIN($Q$3:$Q$150))+IF(Settings!$D$26&gt;0,MAX(0,LARGE($Q$3:$Q$150,Settings!$F$21*Settings!$D$24)-LARGE(($Q$3:$Q$150,$J$3:$J$100),Settings!$F$21*(Settings!$D$23+Settings!$D$24+Settings!$D$26))),0)</f>
        <v>137.42274441399996</v>
      </c>
      <c r="T3" s="15">
        <f>IFERROR((IFERROR(IF(Settings!$J$17=1,VLOOKUP(_xlfn.CONCAT(P3,O3),'full ppr adp'!$A:$K,11,FALSE),IF(Settings!$J$17=0,VLOOKUP(_xlfn.CONCAT(P3,O3),'standard adp'!$A:$J,10,FALSE),VLOOKUP(_xlfn.CONCAT(P3,O3),'half ppr adp'!$A:$J,10,FALSE))),VLOOKUP(_xlfn.CONCAT(P3,O3),'full ppr adp'!$A:$K,11,FALSE))),"UND")</f>
        <v>4.666666666666667</v>
      </c>
      <c r="V3" s="9" t="s">
        <v>129</v>
      </c>
      <c r="W3" s="9" t="s">
        <v>472</v>
      </c>
      <c r="X3" s="2">
        <f>VLOOKUP(_xlfn.CONCAT(W3,V3),'te data'!A:X,24,FALSE)</f>
        <v>237.14957699999999</v>
      </c>
      <c r="Y3" s="2">
        <f>IFERROR(X3-LARGE($X$3:$X$75,'Position Expectations'!$B$6+1),X3-MIN($X$3:$X$75))</f>
        <v>114.55257939999998</v>
      </c>
      <c r="Z3" s="2">
        <f>IFERROR(X3-LARGE($X$3:$X$75,Settings!$F$21*Settings!$D$25),X3-MIN($X$3:$X$75))+IF(Settings!$D$26&gt;0,MAX(0,LARGE($X$3:$X$75,Settings!$F$21*Settings!$D$25)-LARGE(($Q$3:$Q$150,$J$3:$J$100,$X$3:$X$75),Settings!$F$21*(Settings!$D$23+Settings!$D$24+Settings!$D$26))),0)</f>
        <v>103.7238255</v>
      </c>
      <c r="AA3" s="15">
        <f>IFERROR((IFERROR(IF(Settings!$J$17=1,VLOOKUP(_xlfn.CONCAT(W3,V3),'full ppr adp'!$A:$K,11,FALSE),IF(Settings!$J$17=0,VLOOKUP(_xlfn.CONCAT(W3,V3),'standard adp'!$A:$J,10,FALSE),VLOOKUP(_xlfn.CONCAT(W3,V3),'half ppr adp'!$A:$J,10,FALSE))),VLOOKUP(_xlfn.CONCAT(W3,V3),'full ppr adp'!$A:$K,11,FALSE))),"UND")</f>
        <v>18</v>
      </c>
      <c r="AC3" s="21"/>
      <c r="AD3" s="21"/>
      <c r="AE3" s="21"/>
      <c r="AF3" s="21"/>
      <c r="AG3" s="21"/>
      <c r="AH3" s="21"/>
    </row>
    <row r="4" spans="1:34" x14ac:dyDescent="0.25">
      <c r="A4" s="9" t="s">
        <v>128</v>
      </c>
      <c r="B4" s="9" t="s">
        <v>472</v>
      </c>
      <c r="C4" s="8">
        <f>VLOOKUP(A4,'qb data'!G:S,13,FALSE)</f>
        <v>323.691912</v>
      </c>
      <c r="D4" s="2">
        <f>IFERROR(C4-LARGE($C$3:$C$34,'Position Expectations'!$B$3+1),C4-MIN($C$3:$C$34))</f>
        <v>58.769459099999949</v>
      </c>
      <c r="E4" s="2">
        <f>IFERROR(C4-LARGE($C$3:$C$34,Settings!$F$21*Settings!$D$22),C4-MIN($C$3:$C$34))</f>
        <v>42.295240799999988</v>
      </c>
      <c r="F4" s="15">
        <f>(IFERROR(IF(Settings!$J$17=1,VLOOKUP(_xlfn.CONCAT(B4,A4),'full ppr adp'!$A:$K,11,FALSE),IF(Settings!$J$17=0,VLOOKUP(_xlfn.CONCAT(B4,A4),'standard adp'!$A:$J,10,FALSE),VLOOKUP(_xlfn.CONCAT(B4,A4),'half ppr adp'!$A:$J,10,FALSE))),VLOOKUP(_xlfn.CONCAT(B4,A4),'full ppr adp'!$A:$K,11,FALSE)))</f>
        <v>20.666666666666668</v>
      </c>
      <c r="H4" s="9" t="s">
        <v>103</v>
      </c>
      <c r="I4" s="9" t="s">
        <v>464</v>
      </c>
      <c r="J4" s="8">
        <f>VLOOKUP(_xlfn.CONCAT(I4,H4),'rb data'!A:X,24,FALSE)</f>
        <v>315.80955880000005</v>
      </c>
      <c r="K4" s="2">
        <f>IFERROR(J4-LARGE($J$3:$J$100,'Position Expectations'!$B$4+1),J4-MIN($J$3:$J$100))</f>
        <v>256.24303400000008</v>
      </c>
      <c r="L4" s="2">
        <f>IFERROR(J4-LARGE($J$3:$J$100,Settings!$F$21*Settings!$D$23),J4-MIN($J$3:$J$100))+IF(Settings!$D$26&gt;0,MAX(0,LARGE($J$3:$J$100,Settings!$F$21*Settings!$D$23)-LARGE(($Q$3:$Q$150,$J$3:$J$100),Settings!$F$21*(Settings!$D$23+Settings!$D$24+Settings!$D$26))),0)</f>
        <v>146.75389730000001</v>
      </c>
      <c r="M4" s="15">
        <f>IFERROR((IFERROR(IF(Settings!$J$17=1,VLOOKUP(_xlfn.CONCAT(I4,H4),'full ppr adp'!$A:$K,11,FALSE),IF(Settings!$J$17=0,VLOOKUP(_xlfn.CONCAT(I4,H4),'standard adp'!$A:$J,10,FALSE),VLOOKUP(_xlfn.CONCAT(I4,H4),'half ppr adp'!$A:$J,10,FALSE))),VLOOKUP(_xlfn.CONCAT(I4,H4),'full ppr adp'!$A:$K,11,FALSE))),"UND")</f>
        <v>2</v>
      </c>
      <c r="O4" s="9" t="s">
        <v>194</v>
      </c>
      <c r="P4" s="9" t="s">
        <v>477</v>
      </c>
      <c r="Q4" s="8">
        <f>VLOOKUP(_xlfn.CONCAT(P4,O4),'wr data'!A:X,24,FALSE)</f>
        <v>289.08467479999996</v>
      </c>
      <c r="R4" s="2">
        <f>IFERROR(Q4-LARGE($Q$3:$Q$150,'Position Expectations'!$B$5+1),Q4-MIN($Q$3:$Q$150))</f>
        <v>162.52408029999992</v>
      </c>
      <c r="S4" s="2">
        <f>IFERROR(Q4-LARGE($Q$3:$Q$150,Settings!$F$21*Settings!$D$24),Q4-MIN($Q$3:$Q$150))+IF(Settings!$D$26&gt;0,MAX(0,LARGE($Q$3:$Q$150,Settings!$F$21*Settings!$D$24)-LARGE(($Q$3:$Q$150,$J$3:$J$100),Settings!$F$21*(Settings!$D$23+Settings!$D$24+Settings!$D$26))),0)</f>
        <v>117.33639689999995</v>
      </c>
      <c r="T4" s="15">
        <f>IFERROR((IFERROR(IF(Settings!$J$17=1,VLOOKUP(_xlfn.CONCAT(P4,O4),'full ppr adp'!$A:$K,11,FALSE),IF(Settings!$J$17=0,VLOOKUP(_xlfn.CONCAT(P4,O4),'standard adp'!$A:$J,10,FALSE),VLOOKUP(_xlfn.CONCAT(P4,O4),'half ppr adp'!$A:$J,10,FALSE))),VLOOKUP(_xlfn.CONCAT(P4,O4),'full ppr adp'!$A:$K,11,FALSE))),"UND")</f>
        <v>16.333333333333332</v>
      </c>
      <c r="V4" s="9" t="s">
        <v>61</v>
      </c>
      <c r="W4" s="9" t="s">
        <v>491</v>
      </c>
      <c r="X4" s="2">
        <f>VLOOKUP(_xlfn.CONCAT(W4,V4),'te data'!A:X,24,FALSE)</f>
        <v>214.76579996299998</v>
      </c>
      <c r="Y4" s="2">
        <f>IFERROR(X4-LARGE($X$3:$X$54,'Position Expectations'!$B$6+1),X4-MIN($X$3:$X$54))</f>
        <v>92.168802362999969</v>
      </c>
      <c r="Z4" s="2">
        <f>IFERROR(X4-LARGE($X$3:$X$75,Settings!$F$21*Settings!$D$25),X4-MIN($X$3:$X$75))+IF(Settings!$D$26&gt;0,MAX(0,LARGE($X$3:$X$75,Settings!$F$21*Settings!$D$25)-LARGE(($Q$3:$Q$150,$J$3:$J$100,$X$3:$X$75),Settings!$F$21*(Settings!$D$23+Settings!$D$24+Settings!$D$26))),0)</f>
        <v>81.340048462999988</v>
      </c>
      <c r="AA4" s="15">
        <f>IFERROR((IFERROR(IF(Settings!$J$17=1,VLOOKUP(_xlfn.CONCAT(W4,V4),'full ppr adp'!$A:$K,11,FALSE),IF(Settings!$J$17=0,VLOOKUP(_xlfn.CONCAT(W4,V4),'standard adp'!$A:$J,10,FALSE),VLOOKUP(_xlfn.CONCAT(W4,V4),'half ppr adp'!$A:$J,10,FALSE))),VLOOKUP(_xlfn.CONCAT(W4,V4),'full ppr adp'!$A:$K,11,FALSE))),"UND")</f>
        <v>22</v>
      </c>
      <c r="AC4" s="23" t="s">
        <v>453</v>
      </c>
      <c r="AD4" s="23"/>
      <c r="AE4" s="23"/>
      <c r="AF4" s="23"/>
      <c r="AG4" s="23"/>
      <c r="AH4" s="23"/>
    </row>
    <row r="5" spans="1:34" x14ac:dyDescent="0.25">
      <c r="A5" s="9" t="s">
        <v>143</v>
      </c>
      <c r="B5" s="9" t="s">
        <v>465</v>
      </c>
      <c r="C5" s="8">
        <f>VLOOKUP(A5,'qb data'!G:S,13,FALSE)</f>
        <v>317.36599649999999</v>
      </c>
      <c r="D5" s="2">
        <f>IFERROR(C5-LARGE($C$3:$C$34,'Position Expectations'!$B$3+1),C5-MIN($C$3:$C$34))</f>
        <v>52.443543599999941</v>
      </c>
      <c r="E5" s="2">
        <f>IFERROR(C5-LARGE($C$3:$C$34,Settings!$F$21*Settings!$D$22),C5-MIN($C$3:$C$34))</f>
        <v>35.96932529999998</v>
      </c>
      <c r="F5" s="15">
        <f>(IFERROR(IF(Settings!$J$17=1,VLOOKUP(_xlfn.CONCAT(B5,A5),'full ppr adp'!$A:$K,11,FALSE),IF(Settings!$J$17=0,VLOOKUP(_xlfn.CONCAT(B5,A5),'standard adp'!$A:$J,10,FALSE),VLOOKUP(_xlfn.CONCAT(B5,A5),'half ppr adp'!$A:$J,10,FALSE))),VLOOKUP(_xlfn.CONCAT(B5,A5),'full ppr adp'!$A:$K,11,FALSE)))</f>
        <v>55.333333333333336</v>
      </c>
      <c r="H5" s="9" t="s">
        <v>141</v>
      </c>
      <c r="I5" s="9" t="s">
        <v>465</v>
      </c>
      <c r="J5" s="8">
        <f>VLOOKUP(_xlfn.CONCAT(I5,H5),'rb data'!A:X,24,FALSE)</f>
        <v>300.42777156999995</v>
      </c>
      <c r="K5" s="2">
        <f>IFERROR(J5-LARGE($J$3:$J$100,'Position Expectations'!$B$4+1),J5-MIN($J$3:$J$100))</f>
        <v>240.86124676999995</v>
      </c>
      <c r="L5" s="2">
        <f>IFERROR(J5-LARGE($J$3:$J$100,Settings!$F$21*Settings!$D$23),J5-MIN($J$3:$J$100))+IF(Settings!$D$26&gt;0,MAX(0,LARGE($J$3:$J$100,Settings!$F$21*Settings!$D$23)-LARGE(($Q$3:$Q$150,$J$3:$J$100),Settings!$F$21*(Settings!$D$23+Settings!$D$24+Settings!$D$26))),0)</f>
        <v>131.37211006999991</v>
      </c>
      <c r="M5" s="15">
        <f>IFERROR((IFERROR(IF(Settings!$J$17=1,VLOOKUP(_xlfn.CONCAT(I5,H5),'full ppr adp'!$A:$K,11,FALSE),IF(Settings!$J$17=0,VLOOKUP(_xlfn.CONCAT(I5,H5),'standard adp'!$A:$J,10,FALSE),VLOOKUP(_xlfn.CONCAT(I5,H5),'half ppr adp'!$A:$J,10,FALSE))),VLOOKUP(_xlfn.CONCAT(I5,H5),'full ppr adp'!$A:$K,11,FALSE))),"UND")</f>
        <v>3.3333333333333335</v>
      </c>
      <c r="O5" s="9" t="s">
        <v>202</v>
      </c>
      <c r="P5" s="9" t="s">
        <v>470</v>
      </c>
      <c r="Q5" s="8">
        <f>VLOOKUP(_xlfn.CONCAT(P5,O5),'wr data'!A:X,24,FALSE)</f>
        <v>279.73950500000001</v>
      </c>
      <c r="R5" s="2">
        <f>IFERROR(Q5-LARGE($Q$3:$Q$150,'Position Expectations'!$B$5+1),Q5-MIN($Q$3:$Q$150))</f>
        <v>153.17891049999997</v>
      </c>
      <c r="S5" s="2">
        <f>IFERROR(Q5-LARGE($Q$3:$Q$150,Settings!$F$21*Settings!$D$24),Q5-MIN($Q$3:$Q$150))+IF(Settings!$D$26&gt;0,MAX(0,LARGE($Q$3:$Q$150,Settings!$F$21*Settings!$D$24)-LARGE(($Q$3:$Q$150,$J$3:$J$100),Settings!$F$21*(Settings!$D$23+Settings!$D$24+Settings!$D$26))),0)</f>
        <v>107.9912271</v>
      </c>
      <c r="T5" s="15">
        <f>IFERROR((IFERROR(IF(Settings!$J$17=1,VLOOKUP(_xlfn.CONCAT(P5,O5),'full ppr adp'!$A:$K,11,FALSE),IF(Settings!$J$17=0,VLOOKUP(_xlfn.CONCAT(P5,O5),'standard adp'!$A:$J,10,FALSE),VLOOKUP(_xlfn.CONCAT(P5,O5),'half ppr adp'!$A:$J,10,FALSE))),VLOOKUP(_xlfn.CONCAT(P5,O5),'full ppr adp'!$A:$K,11,FALSE))),"UND")</f>
        <v>11.333333333333334</v>
      </c>
      <c r="V5" s="9" t="s">
        <v>275</v>
      </c>
      <c r="W5" s="9" t="s">
        <v>475</v>
      </c>
      <c r="X5" s="2">
        <f>VLOOKUP(_xlfn.CONCAT(W5,V5),'te data'!A:X,24,FALSE)</f>
        <v>190.82270850000003</v>
      </c>
      <c r="Y5" s="2">
        <f>IFERROR(X5-LARGE($X$3:$X$54,'Position Expectations'!$B$6+1),X5-MIN($X$3:$X$54))</f>
        <v>68.225710900000024</v>
      </c>
      <c r="Z5" s="2">
        <f>IFERROR(X5-LARGE($X$3:$X$75,Settings!$F$21*Settings!$D$25),X5-MIN($X$3:$X$75))+IF(Settings!$D$26&gt;0,MAX(0,LARGE($X$3:$X$75,Settings!$F$21*Settings!$D$25)-LARGE(($Q$3:$Q$150,$J$3:$J$100,$X$3:$X$75),Settings!$F$21*(Settings!$D$23+Settings!$D$24+Settings!$D$26))),0)</f>
        <v>57.396957000000043</v>
      </c>
      <c r="AA5" s="15">
        <f>IFERROR((IFERROR(IF(Settings!$J$17=1,VLOOKUP(_xlfn.CONCAT(W5,V5),'full ppr adp'!$A:$K,11,FALSE),IF(Settings!$J$17=0,VLOOKUP(_xlfn.CONCAT(W5,V5),'standard adp'!$A:$J,10,FALSE),VLOOKUP(_xlfn.CONCAT(W5,V5),'half ppr adp'!$A:$J,10,FALSE))),VLOOKUP(_xlfn.CONCAT(W5,V5),'full ppr adp'!$A:$K,11,FALSE))),"UND")</f>
        <v>38</v>
      </c>
      <c r="AC5" s="7" t="s">
        <v>1360</v>
      </c>
      <c r="AD5" s="7" t="s">
        <v>14</v>
      </c>
      <c r="AE5" s="7" t="s">
        <v>1361</v>
      </c>
      <c r="AF5" s="7" t="s">
        <v>1362</v>
      </c>
      <c r="AG5" s="7" t="s">
        <v>1363</v>
      </c>
      <c r="AH5" s="7" t="s">
        <v>455</v>
      </c>
    </row>
    <row r="6" spans="1:34" x14ac:dyDescent="0.25">
      <c r="A6" s="9" t="s">
        <v>265</v>
      </c>
      <c r="B6" s="9" t="s">
        <v>505</v>
      </c>
      <c r="C6" s="8">
        <f>VLOOKUP(A6,'qb data'!G:S,13,FALSE)</f>
        <v>316.15828999999997</v>
      </c>
      <c r="D6" s="2">
        <f>IFERROR(C6-LARGE($C$3:$C$34,'Position Expectations'!$B$3+1),C6-MIN($C$3:$C$34))</f>
        <v>51.235837099999912</v>
      </c>
      <c r="E6" s="2">
        <f>IFERROR(C6-LARGE($C$3:$C$34,Settings!$F$21*Settings!$D$22),C6-MIN($C$3:$C$34))</f>
        <v>34.761618799999951</v>
      </c>
      <c r="F6" s="15">
        <f>(IFERROR(IF(Settings!$J$17=1,VLOOKUP(_xlfn.CONCAT(B6,A6),'full ppr adp'!$A:$K,11,FALSE),IF(Settings!$J$17=0,VLOOKUP(_xlfn.CONCAT(B6,A6),'standard adp'!$A:$J,10,FALSE),VLOOKUP(_xlfn.CONCAT(B6,A6),'half ppr adp'!$A:$J,10,FALSE))),VLOOKUP(_xlfn.CONCAT(B6,A6),'full ppr adp'!$A:$K,11,FALSE)))</f>
        <v>58</v>
      </c>
      <c r="H6" s="9" t="s">
        <v>29</v>
      </c>
      <c r="I6" s="9" t="s">
        <v>466</v>
      </c>
      <c r="J6" s="8">
        <f>VLOOKUP(_xlfn.CONCAT(I6,H6),'rb data'!A:X,24,FALSE)</f>
        <v>293.880418416</v>
      </c>
      <c r="K6" s="2">
        <f>IFERROR(J6-LARGE($J$3:$J$100,'Position Expectations'!$B$4+1),J6-MIN($J$3:$J$100))</f>
        <v>234.313893616</v>
      </c>
      <c r="L6" s="2">
        <f>IFERROR(J6-LARGE($J$3:$J$100,Settings!$F$21*Settings!$D$23),J6-MIN($J$3:$J$100))+IF(Settings!$D$26&gt;0,MAX(0,LARGE($J$3:$J$100,Settings!$F$21*Settings!$D$23)-LARGE(($Q$3:$Q$150,$J$3:$J$100),Settings!$F$21*(Settings!$D$23+Settings!$D$24+Settings!$D$26))),0)</f>
        <v>124.82475691599996</v>
      </c>
      <c r="M6" s="15">
        <f>IFERROR((IFERROR(IF(Settings!$J$17=1,VLOOKUP(_xlfn.CONCAT(I6,H6),'full ppr adp'!$A:$K,11,FALSE),IF(Settings!$J$17=0,VLOOKUP(_xlfn.CONCAT(I6,H6),'standard adp'!$A:$J,10,FALSE),VLOOKUP(_xlfn.CONCAT(I6,H6),'half ppr adp'!$A:$J,10,FALSE))),VLOOKUP(_xlfn.CONCAT(I6,H6),'full ppr adp'!$A:$K,11,FALSE))),"UND")</f>
        <v>5.333333333333333</v>
      </c>
      <c r="O6" s="9" t="s">
        <v>124</v>
      </c>
      <c r="P6" s="9" t="s">
        <v>472</v>
      </c>
      <c r="Q6" s="8">
        <f>VLOOKUP(_xlfn.CONCAT(P6,O6),'wr data'!A:X,24,FALSE)</f>
        <v>264.13460040000007</v>
      </c>
      <c r="R6" s="2">
        <f>IFERROR(Q6-LARGE($Q$3:$Q$150,'Position Expectations'!$B$5+1),Q6-MIN($Q$3:$Q$150))</f>
        <v>137.57400590000003</v>
      </c>
      <c r="S6" s="2">
        <f>IFERROR(Q6-LARGE($Q$3:$Q$150,Settings!$F$21*Settings!$D$24),Q6-MIN($Q$3:$Q$150))+IF(Settings!$D$26&gt;0,MAX(0,LARGE($Q$3:$Q$150,Settings!$F$21*Settings!$D$24)-LARGE(($Q$3:$Q$150,$J$3:$J$100),Settings!$F$21*(Settings!$D$23+Settings!$D$24+Settings!$D$26))),0)</f>
        <v>92.386322500000063</v>
      </c>
      <c r="T6" s="15">
        <f>IFERROR((IFERROR(IF(Settings!$J$17=1,VLOOKUP(_xlfn.CONCAT(P6,O6),'full ppr adp'!$A:$K,11,FALSE),IF(Settings!$J$17=0,VLOOKUP(_xlfn.CONCAT(P6,O6),'standard adp'!$A:$J,10,FALSE),VLOOKUP(_xlfn.CONCAT(P6,O6),'half ppr adp'!$A:$J,10,FALSE))),VLOOKUP(_xlfn.CONCAT(P6,O6),'full ppr adp'!$A:$K,11,FALSE))),"UND")</f>
        <v>15</v>
      </c>
      <c r="V6" s="9" t="s">
        <v>114</v>
      </c>
      <c r="W6" s="9" t="s">
        <v>484</v>
      </c>
      <c r="X6" s="2">
        <f>VLOOKUP(_xlfn.CONCAT(W6,V6),'te data'!A:X,24,FALSE)</f>
        <v>167.79040959999998</v>
      </c>
      <c r="Y6" s="2">
        <f>IFERROR(X6-LARGE($X$3:$X$54,'Position Expectations'!$B$6+1),X6-MIN($X$3:$X$54))</f>
        <v>45.193411999999967</v>
      </c>
      <c r="Z6" s="2">
        <f>IFERROR(X6-LARGE($X$3:$X$75,Settings!$F$21*Settings!$D$25),X6-MIN($X$3:$X$75))+IF(Settings!$D$26&gt;0,MAX(0,LARGE($X$3:$X$75,Settings!$F$21*Settings!$D$25)-LARGE(($Q$3:$Q$150,$J$3:$J$100,$X$3:$X$75),Settings!$F$21*(Settings!$D$23+Settings!$D$24+Settings!$D$26))),0)</f>
        <v>34.364658099999986</v>
      </c>
      <c r="AA6" s="15">
        <f>IFERROR((IFERROR(IF(Settings!$J$17=1,VLOOKUP(_xlfn.CONCAT(W6,V6),'full ppr adp'!$A:$K,11,FALSE),IF(Settings!$J$17=0,VLOOKUP(_xlfn.CONCAT(W6,V6),'standard adp'!$A:$J,10,FALSE),VLOOKUP(_xlfn.CONCAT(W6,V6),'half ppr adp'!$A:$J,10,FALSE))),VLOOKUP(_xlfn.CONCAT(W6,V6),'full ppr adp'!$A:$K,11,FALSE))),"UND")</f>
        <v>57</v>
      </c>
      <c r="AC6" s="6">
        <f>VLOOKUP(AD6,'def data'!A:F,6,FALSE)</f>
        <v>1</v>
      </c>
      <c r="AD6" s="6" t="s">
        <v>146</v>
      </c>
      <c r="AE6" s="6">
        <f>VLOOKUP($AD6,'def data'!$A:$F,2,FALSE)</f>
        <v>2</v>
      </c>
      <c r="AF6" s="6">
        <f>VLOOKUP($AD6,'def data'!$A:$F,3,FALSE)</f>
        <v>4</v>
      </c>
      <c r="AG6" s="6">
        <f>VLOOKUP($AD6,'def data'!$A:$F,4,FALSE)</f>
        <v>3</v>
      </c>
      <c r="AH6" s="8">
        <f>IFERROR(IF(Settings!$J$17=1,VLOOKUP(AD6,'full ppr adp'!C:K,9,FALSE),IF(Settings!$J$17=0,VLOOKUP(AD6,'standard adp'!C:J,8,FALSE),VLOOKUP(AD6,'half ppr adp'!C:J,8,FALSE))),VLOOKUP(AD6,'full ppr adp'!C:K,9,FALSE))</f>
        <v>127</v>
      </c>
    </row>
    <row r="7" spans="1:34" x14ac:dyDescent="0.25">
      <c r="A7" s="9" t="s">
        <v>41</v>
      </c>
      <c r="B7" s="9" t="s">
        <v>513</v>
      </c>
      <c r="C7" s="8">
        <f>VLOOKUP(A7,'qb data'!G:S,13,FALSE)</f>
        <v>313.88196140000002</v>
      </c>
      <c r="D7" s="2">
        <f>IFERROR(C7-LARGE($C$3:$C$34,'Position Expectations'!$B$3+1),C7-MIN($C$3:$C$34))</f>
        <v>48.95950849999997</v>
      </c>
      <c r="E7" s="2">
        <f>IFERROR(C7-LARGE($C$3:$C$34,Settings!$F$21*Settings!$D$22),C7-MIN($C$3:$C$34))</f>
        <v>32.485290200000009</v>
      </c>
      <c r="F7" s="15">
        <f>(IFERROR(IF(Settings!$J$17=1,VLOOKUP(_xlfn.CONCAT(B7,A7),'full ppr adp'!$A:$K,11,FALSE),IF(Settings!$J$17=0,VLOOKUP(_xlfn.CONCAT(B7,A7),'standard adp'!$A:$J,10,FALSE),VLOOKUP(_xlfn.CONCAT(B7,A7),'half ppr adp'!$A:$J,10,FALSE))),VLOOKUP(_xlfn.CONCAT(B7,A7),'full ppr adp'!$A:$K,11,FALSE)))</f>
        <v>57.333333333333336</v>
      </c>
      <c r="H7" s="9" t="s">
        <v>215</v>
      </c>
      <c r="I7" s="9" t="s">
        <v>467</v>
      </c>
      <c r="J7" s="8">
        <f>VLOOKUP(_xlfn.CONCAT(I7,H7),'rb data'!A:X,24,FALSE)</f>
        <v>287.79389849999995</v>
      </c>
      <c r="K7" s="2">
        <f>IFERROR(J7-LARGE($J$3:$J$100,'Position Expectations'!$B$4+1),J7-MIN($J$3:$J$100))</f>
        <v>228.22737369999996</v>
      </c>
      <c r="L7" s="2">
        <f>IFERROR(J7-LARGE($J$3:$J$100,Settings!$F$21*Settings!$D$23),J7-MIN($J$3:$J$100))+IF(Settings!$D$26&gt;0,MAX(0,LARGE($J$3:$J$100,Settings!$F$21*Settings!$D$23)-LARGE(($Q$3:$Q$150,$J$3:$J$100),Settings!$F$21*(Settings!$D$23+Settings!$D$24+Settings!$D$26))),0)</f>
        <v>118.73823699999991</v>
      </c>
      <c r="M7" s="15">
        <f>IFERROR((IFERROR(IF(Settings!$J$17=1,VLOOKUP(_xlfn.CONCAT(I7,H7),'full ppr adp'!$A:$K,11,FALSE),IF(Settings!$J$17=0,VLOOKUP(_xlfn.CONCAT(I7,H7),'standard adp'!$A:$J,10,FALSE),VLOOKUP(_xlfn.CONCAT(I7,H7),'half ppr adp'!$A:$J,10,FALSE))),VLOOKUP(_xlfn.CONCAT(I7,H7),'full ppr adp'!$A:$K,11,FALSE))),"UND")</f>
        <v>4.666666666666667</v>
      </c>
      <c r="O7" s="9" t="s">
        <v>221</v>
      </c>
      <c r="P7" s="9" t="s">
        <v>471</v>
      </c>
      <c r="Q7" s="8">
        <f>VLOOKUP(_xlfn.CONCAT(P7,O7),'wr data'!A:X,24,FALSE)</f>
        <v>255.35833260000001</v>
      </c>
      <c r="R7" s="2">
        <f>IFERROR(Q7-LARGE($Q$3:$Q$150,'Position Expectations'!$B$5+1),Q7-MIN($Q$3:$Q$150))</f>
        <v>128.79773809999998</v>
      </c>
      <c r="S7" s="2">
        <f>IFERROR(Q7-LARGE($Q$3:$Q$150,Settings!$F$21*Settings!$D$24),Q7-MIN($Q$3:$Q$150))+IF(Settings!$D$26&gt;0,MAX(0,LARGE($Q$3:$Q$150,Settings!$F$21*Settings!$D$24)-LARGE(($Q$3:$Q$150,$J$3:$J$100),Settings!$F$21*(Settings!$D$23+Settings!$D$24+Settings!$D$26))),0)</f>
        <v>83.610054700000006</v>
      </c>
      <c r="T7" s="15">
        <f>IFERROR((IFERROR(IF(Settings!$J$17=1,VLOOKUP(_xlfn.CONCAT(P7,O7),'full ppr adp'!$A:$K,11,FALSE),IF(Settings!$J$17=0,VLOOKUP(_xlfn.CONCAT(P7,O7),'standard adp'!$A:$J,10,FALSE),VLOOKUP(_xlfn.CONCAT(P7,O7),'half ppr adp'!$A:$J,10,FALSE))),VLOOKUP(_xlfn.CONCAT(P7,O7),'full ppr adp'!$A:$K,11,FALSE))),"UND")</f>
        <v>12</v>
      </c>
      <c r="V7" s="9" t="s">
        <v>154</v>
      </c>
      <c r="W7" s="9" t="s">
        <v>488</v>
      </c>
      <c r="X7" s="2">
        <f>VLOOKUP(_xlfn.CONCAT(W7,V7),'te data'!A:X,24,FALSE)</f>
        <v>166.71047999999999</v>
      </c>
      <c r="Y7" s="2">
        <f>IFERROR(X7-LARGE($X$3:$X$54,'Position Expectations'!$B$6+1),X7-MIN($X$3:$X$54))</f>
        <v>44.113482399999981</v>
      </c>
      <c r="Z7" s="2">
        <f>IFERROR(X7-LARGE($X$3:$X$75,Settings!$F$21*Settings!$D$25),X7-MIN($X$3:$X$75))+IF(Settings!$D$26&gt;0,MAX(0,LARGE($X$3:$X$75,Settings!$F$21*Settings!$D$25)-LARGE(($Q$3:$Q$150,$J$3:$J$100,$X$3:$X$75),Settings!$F$21*(Settings!$D$23+Settings!$D$24+Settings!$D$26))),0)</f>
        <v>33.2847285</v>
      </c>
      <c r="AA7" s="15">
        <f>IFERROR((IFERROR(IF(Settings!$J$17=1,VLOOKUP(_xlfn.CONCAT(W7,V7),'full ppr adp'!$A:$K,11,FALSE),IF(Settings!$J$17=0,VLOOKUP(_xlfn.CONCAT(W7,V7),'standard adp'!$A:$J,10,FALSE),VLOOKUP(_xlfn.CONCAT(W7,V7),'half ppr adp'!$A:$J,10,FALSE))),VLOOKUP(_xlfn.CONCAT(W7,V7),'full ppr adp'!$A:$K,11,FALSE))),"UND")</f>
        <v>43.333333333333336</v>
      </c>
      <c r="AC7" s="6">
        <f>VLOOKUP(AD7,'def data'!A:F,6,FALSE)</f>
        <v>1</v>
      </c>
      <c r="AD7" s="6" t="s">
        <v>52</v>
      </c>
      <c r="AE7" s="6">
        <f>VLOOKUP($AD7,'def data'!$A:$F,2,FALSE)</f>
        <v>5</v>
      </c>
      <c r="AF7" s="6">
        <f>VLOOKUP($AD7,'def data'!$A:$F,3,FALSE)</f>
        <v>6</v>
      </c>
      <c r="AG7" s="6">
        <f>VLOOKUP($AD7,'def data'!$A:$F,4,FALSE)</f>
        <v>2</v>
      </c>
      <c r="AH7" s="8">
        <f>IFERROR(IF(Settings!$J$17=1,VLOOKUP(AD7,'full ppr adp'!C:K,9,FALSE),IF(Settings!$J$17=0,VLOOKUP(AD7,'standard adp'!C:J,8,FALSE),VLOOKUP(AD7,'half ppr adp'!C:J,8,FALSE))),VLOOKUP(AD7,'full ppr adp'!C:K,9,FALSE))</f>
        <v>109.33333333333333</v>
      </c>
    </row>
    <row r="8" spans="1:34" x14ac:dyDescent="0.25">
      <c r="A8" s="9" t="s">
        <v>227</v>
      </c>
      <c r="B8" s="9" t="s">
        <v>471</v>
      </c>
      <c r="C8" s="8">
        <f>VLOOKUP(A8,'qb data'!G:S,13,FALSE)</f>
        <v>307.1110304</v>
      </c>
      <c r="D8" s="2">
        <f>IFERROR(C8-LARGE($C$3:$C$34,'Position Expectations'!$B$3+1),C8-MIN($C$3:$C$34))</f>
        <v>42.188577499999951</v>
      </c>
      <c r="E8" s="2">
        <f>IFERROR(C8-LARGE($C$3:$C$34,Settings!$F$21*Settings!$D$22),C8-MIN($C$3:$C$34))</f>
        <v>25.71435919999999</v>
      </c>
      <c r="F8" s="15">
        <f>(IFERROR(IF(Settings!$J$17=1,VLOOKUP(_xlfn.CONCAT(B8,A8),'full ppr adp'!$A:$K,11,FALSE),IF(Settings!$J$17=0,VLOOKUP(_xlfn.CONCAT(B8,A8),'standard adp'!$A:$J,10,FALSE),VLOOKUP(_xlfn.CONCAT(B8,A8),'half ppr adp'!$A:$J,10,FALSE))),VLOOKUP(_xlfn.CONCAT(B8,A8),'full ppr adp'!$A:$K,11,FALSE)))</f>
        <v>55.333333333333336</v>
      </c>
      <c r="H8" s="9" t="s">
        <v>241</v>
      </c>
      <c r="I8" s="9" t="s">
        <v>468</v>
      </c>
      <c r="J8" s="8">
        <f>VLOOKUP(_xlfn.CONCAT(I8,H8),'rb data'!A:X,24,FALSE)</f>
        <v>274.09377026499993</v>
      </c>
      <c r="K8" s="2">
        <f>IFERROR(J8-LARGE($J$3:$J$100,'Position Expectations'!$B$4+1),J8-MIN($J$3:$J$100))</f>
        <v>214.52724546499994</v>
      </c>
      <c r="L8" s="2">
        <f>IFERROR(J8-LARGE($J$3:$J$100,Settings!$F$21*Settings!$D$23),J8-MIN($J$3:$J$100))+IF(Settings!$D$26&gt;0,MAX(0,LARGE($J$3:$J$100,Settings!$F$21*Settings!$D$23)-LARGE(($Q$3:$Q$150,$J$3:$J$100),Settings!$F$21*(Settings!$D$23+Settings!$D$24+Settings!$D$26))),0)</f>
        <v>105.03810876499989</v>
      </c>
      <c r="M8" s="15">
        <f>IFERROR((IFERROR(IF(Settings!$J$17=1,VLOOKUP(_xlfn.CONCAT(I8,H8),'full ppr adp'!$A:$K,11,FALSE),IF(Settings!$J$17=0,VLOOKUP(_xlfn.CONCAT(I8,H8),'standard adp'!$A:$J,10,FALSE),VLOOKUP(_xlfn.CONCAT(I8,H8),'half ppr adp'!$A:$J,10,FALSE))),VLOOKUP(_xlfn.CONCAT(I8,H8),'full ppr adp'!$A:$K,11,FALSE))),"UND")</f>
        <v>7.333333333333333</v>
      </c>
      <c r="O8" s="9" t="s">
        <v>187</v>
      </c>
      <c r="P8" s="9" t="s">
        <v>487</v>
      </c>
      <c r="Q8" s="8">
        <f>VLOOKUP(_xlfn.CONCAT(P8,O8),'wr data'!A:X,24,FALSE)</f>
        <v>245.54723356499997</v>
      </c>
      <c r="R8" s="2">
        <f>IFERROR(Q8-LARGE($Q$3:$Q$150,'Position Expectations'!$B$5+1),Q8-MIN($Q$3:$Q$150))</f>
        <v>118.98663906499993</v>
      </c>
      <c r="S8" s="2">
        <f>IFERROR(Q8-LARGE($Q$3:$Q$150,Settings!$F$21*Settings!$D$24),Q8-MIN($Q$3:$Q$150))+IF(Settings!$D$26&gt;0,MAX(0,LARGE($Q$3:$Q$150,Settings!$F$21*Settings!$D$24)-LARGE(($Q$3:$Q$150,$J$3:$J$100),Settings!$F$21*(Settings!$D$23+Settings!$D$24+Settings!$D$26))),0)</f>
        <v>73.798955664999966</v>
      </c>
      <c r="T8" s="15">
        <f>IFERROR((IFERROR(IF(Settings!$J$17=1,VLOOKUP(_xlfn.CONCAT(P8,O8),'full ppr adp'!$A:$K,11,FALSE),IF(Settings!$J$17=0,VLOOKUP(_xlfn.CONCAT(P8,O8),'standard adp'!$A:$J,10,FALSE),VLOOKUP(_xlfn.CONCAT(P8,O8),'half ppr adp'!$A:$J,10,FALSE))),VLOOKUP(_xlfn.CONCAT(P8,O8),'full ppr adp'!$A:$K,11,FALSE))),"UND")</f>
        <v>19.333333333333332</v>
      </c>
      <c r="V8" s="9" t="s">
        <v>98</v>
      </c>
      <c r="W8" s="9" t="s">
        <v>481</v>
      </c>
      <c r="X8" s="2">
        <f>VLOOKUP(_xlfn.CONCAT(W8,V8),'te data'!A:X,24,FALSE)</f>
        <v>154.44409344000002</v>
      </c>
      <c r="Y8" s="2">
        <f>IFERROR(X8-LARGE($X$3:$X$54,'Position Expectations'!$B$6+1),X8-MIN($X$3:$X$54))</f>
        <v>31.847095840000009</v>
      </c>
      <c r="Z8" s="2">
        <f>IFERROR(X8-LARGE($X$3:$X$75,Settings!$F$21*Settings!$D$25),X8-MIN($X$3:$X$75))+IF(Settings!$D$26&gt;0,MAX(0,LARGE($X$3:$X$75,Settings!$F$21*Settings!$D$25)-LARGE(($Q$3:$Q$150,$J$3:$J$100,$X$3:$X$75),Settings!$F$21*(Settings!$D$23+Settings!$D$24+Settings!$D$26))),0)</f>
        <v>21.018341940000028</v>
      </c>
      <c r="AA8" s="15">
        <f>IFERROR((IFERROR(IF(Settings!$J$17=1,VLOOKUP(_xlfn.CONCAT(W8,V8),'full ppr adp'!$A:$K,11,FALSE),IF(Settings!$J$17=0,VLOOKUP(_xlfn.CONCAT(W8,V8),'standard adp'!$A:$J,10,FALSE),VLOOKUP(_xlfn.CONCAT(W8,V8),'half ppr adp'!$A:$J,10,FALSE))),VLOOKUP(_xlfn.CONCAT(W8,V8),'full ppr adp'!$A:$K,11,FALSE))),"UND")</f>
        <v>84.333333333333329</v>
      </c>
      <c r="AC8" s="6">
        <f>VLOOKUP(AD8,'def data'!A:F,6,FALSE)</f>
        <v>3</v>
      </c>
      <c r="AD8" s="6" t="s">
        <v>246</v>
      </c>
      <c r="AE8" s="6">
        <f>VLOOKUP($AD8,'def data'!$A:$F,2,FALSE)</f>
        <v>3</v>
      </c>
      <c r="AF8" s="6">
        <f>VLOOKUP($AD8,'def data'!$A:$F,3,FALSE)</f>
        <v>1</v>
      </c>
      <c r="AG8" s="6">
        <f>VLOOKUP($AD8,'def data'!$A:$F,4,FALSE)</f>
        <v>4</v>
      </c>
      <c r="AH8" s="8">
        <f>IFERROR(IF(Settings!$J$17=1,VLOOKUP(AD8,'full ppr adp'!C:K,9,FALSE),IF(Settings!$J$17=0,VLOOKUP(AD8,'standard adp'!C:J,8,FALSE),VLOOKUP(AD8,'half ppr adp'!C:J,8,FALSE))),VLOOKUP(AD8,'full ppr adp'!C:K,9,FALSE))</f>
        <v>145.66666666666666</v>
      </c>
    </row>
    <row r="9" spans="1:34" x14ac:dyDescent="0.25">
      <c r="A9" s="9" t="s">
        <v>80</v>
      </c>
      <c r="B9" s="9" t="s">
        <v>526</v>
      </c>
      <c r="C9" s="8">
        <f>VLOOKUP(A9,'qb data'!G:S,13,FALSE)</f>
        <v>302.59367640000005</v>
      </c>
      <c r="D9" s="2">
        <f>IFERROR(C9-LARGE($C$3:$C$34,'Position Expectations'!$B$3+1),C9-MIN($C$3:$C$34))</f>
        <v>37.671223499999996</v>
      </c>
      <c r="E9" s="2">
        <f>IFERROR(C9-LARGE($C$3:$C$34,Settings!$F$21*Settings!$D$22),C9-MIN($C$3:$C$34))</f>
        <v>21.197005200000035</v>
      </c>
      <c r="F9" s="15">
        <f>(IFERROR(IF(Settings!$J$17=1,VLOOKUP(_xlfn.CONCAT(B9,A9),'full ppr adp'!$A:$K,11,FALSE),IF(Settings!$J$17=0,VLOOKUP(_xlfn.CONCAT(B9,A9),'standard adp'!$A:$J,10,FALSE),VLOOKUP(_xlfn.CONCAT(B9,A9),'half ppr adp'!$A:$J,10,FALSE))),VLOOKUP(_xlfn.CONCAT(B9,A9),'full ppr adp'!$A:$K,11,FALSE)))</f>
        <v>89</v>
      </c>
      <c r="H9" s="9" t="s">
        <v>272</v>
      </c>
      <c r="I9" s="9" t="s">
        <v>475</v>
      </c>
      <c r="J9" s="8">
        <f>VLOOKUP(_xlfn.CONCAT(I9,H9),'rb data'!A:X,24,FALSE)</f>
        <v>246.03648880000003</v>
      </c>
      <c r="K9" s="2">
        <f>IFERROR(J9-LARGE($J$3:$J$100,'Position Expectations'!$B$4+1),J9-MIN($J$3:$J$100))</f>
        <v>186.46996400000003</v>
      </c>
      <c r="L9" s="2">
        <f>IFERROR(J9-LARGE($J$3:$J$100,Settings!$F$21*Settings!$D$23),J9-MIN($J$3:$J$100))+IF(Settings!$D$26&gt;0,MAX(0,LARGE($J$3:$J$100,Settings!$F$21*Settings!$D$23)-LARGE(($Q$3:$Q$150,$J$3:$J$100),Settings!$F$21*(Settings!$D$23+Settings!$D$24+Settings!$D$26))),0)</f>
        <v>76.980827299999987</v>
      </c>
      <c r="M9" s="15">
        <f>IFERROR((IFERROR(IF(Settings!$J$17=1,VLOOKUP(_xlfn.CONCAT(I9,H9),'full ppr adp'!$A:$K,11,FALSE),IF(Settings!$J$17=0,VLOOKUP(_xlfn.CONCAT(I9,H9),'standard adp'!$A:$J,10,FALSE),VLOOKUP(_xlfn.CONCAT(I9,H9),'half ppr adp'!$A:$J,10,FALSE))),VLOOKUP(_xlfn.CONCAT(I9,H9),'full ppr adp'!$A:$K,11,FALSE))),"UND")</f>
        <v>13</v>
      </c>
      <c r="O9" s="9" t="s">
        <v>63</v>
      </c>
      <c r="P9" s="9" t="s">
        <v>492</v>
      </c>
      <c r="Q9" s="8">
        <f>VLOOKUP(_xlfn.CONCAT(P9,O9),'wr data'!A:X,24,FALSE)</f>
        <v>240.98933313000001</v>
      </c>
      <c r="R9" s="2">
        <f>IFERROR(Q9-LARGE($Q$3:$Q$150,'Position Expectations'!$B$5+1),Q9-MIN($Q$3:$Q$150))</f>
        <v>114.42873862999997</v>
      </c>
      <c r="S9" s="2">
        <f>IFERROR(Q9-LARGE($Q$3:$Q$150,Settings!$F$21*Settings!$D$24),Q9-MIN($Q$3:$Q$150))+IF(Settings!$D$26&gt;0,MAX(0,LARGE($Q$3:$Q$150,Settings!$F$21*Settings!$D$24)-LARGE(($Q$3:$Q$150,$J$3:$J$100),Settings!$F$21*(Settings!$D$23+Settings!$D$24+Settings!$D$26))),0)</f>
        <v>69.241055230000001</v>
      </c>
      <c r="T9" s="15">
        <f>IFERROR((IFERROR(IF(Settings!$J$17=1,VLOOKUP(_xlfn.CONCAT(P9,O9),'full ppr adp'!$A:$K,11,FALSE),IF(Settings!$J$17=0,VLOOKUP(_xlfn.CONCAT(P9,O9),'standard adp'!$A:$J,10,FALSE),VLOOKUP(_xlfn.CONCAT(P9,O9),'half ppr adp'!$A:$J,10,FALSE))),VLOOKUP(_xlfn.CONCAT(P9,O9),'full ppr adp'!$A:$K,11,FALSE))),"UND")</f>
        <v>25</v>
      </c>
      <c r="V9" s="9" t="s">
        <v>106</v>
      </c>
      <c r="W9" s="9" t="s">
        <v>464</v>
      </c>
      <c r="X9" s="2">
        <f>VLOOKUP(_xlfn.CONCAT(W9,V9),'te data'!A:X,24,FALSE)</f>
        <v>150.72179399999999</v>
      </c>
      <c r="Y9" s="2">
        <f>IFERROR(X9-LARGE($X$3:$X$54,'Position Expectations'!$B$6+1),X9-MIN($X$3:$X$54))</f>
        <v>28.12479639999998</v>
      </c>
      <c r="Z9" s="2">
        <f>IFERROR(X9-LARGE($X$3:$X$75,Settings!$F$21*Settings!$D$25),X9-MIN($X$3:$X$75))+IF(Settings!$D$26&gt;0,MAX(0,LARGE($X$3:$X$75,Settings!$F$21*Settings!$D$25)-LARGE(($Q$3:$Q$150,$J$3:$J$100,$X$3:$X$75),Settings!$F$21*(Settings!$D$23+Settings!$D$24+Settings!$D$26))),0)</f>
        <v>17.296042499999999</v>
      </c>
      <c r="AA9" s="15">
        <f>IFERROR((IFERROR(IF(Settings!$J$17=1,VLOOKUP(_xlfn.CONCAT(W9,V9),'full ppr adp'!$A:$K,11,FALSE),IF(Settings!$J$17=0,VLOOKUP(_xlfn.CONCAT(W9,V9),'standard adp'!$A:$J,10,FALSE),VLOOKUP(_xlfn.CONCAT(W9,V9),'half ppr adp'!$A:$J,10,FALSE))),VLOOKUP(_xlfn.CONCAT(W9,V9),'full ppr adp'!$A:$K,11,FALSE))),"UND")</f>
        <v>71</v>
      </c>
      <c r="AC9" s="6">
        <f>VLOOKUP(AD9,'def data'!A:F,6,FALSE)</f>
        <v>4</v>
      </c>
      <c r="AD9" s="6" t="s">
        <v>286</v>
      </c>
      <c r="AE9" s="6">
        <f>VLOOKUP($AD9,'def data'!$A:$F,2,FALSE)</f>
        <v>20</v>
      </c>
      <c r="AF9" s="6">
        <f>VLOOKUP($AD9,'def data'!$A:$F,3,FALSE)</f>
        <v>2</v>
      </c>
      <c r="AG9" s="6">
        <f>VLOOKUP($AD9,'def data'!$A:$F,4,FALSE)</f>
        <v>1</v>
      </c>
      <c r="AH9" s="8">
        <f>IFERROR(IF(Settings!$J$17=1,VLOOKUP(AD9,'full ppr adp'!C:K,9,FALSE),IF(Settings!$J$17=0,VLOOKUP(AD9,'standard adp'!C:J,8,FALSE),VLOOKUP(AD9,'half ppr adp'!C:J,8,FALSE))),VLOOKUP(AD9,'full ppr adp'!C:K,9,FALSE))</f>
        <v>117.33333333333333</v>
      </c>
    </row>
    <row r="10" spans="1:34" x14ac:dyDescent="0.25">
      <c r="A10" s="9" t="s">
        <v>191</v>
      </c>
      <c r="B10" s="9" t="s">
        <v>487</v>
      </c>
      <c r="C10" s="8">
        <f>VLOOKUP(A10,'qb data'!G:S,13,FALSE)</f>
        <v>296.43625655999995</v>
      </c>
      <c r="D10" s="2">
        <f>IFERROR(C10-LARGE($C$3:$C$34,'Position Expectations'!$B$3+1),C10-MIN($C$3:$C$34))</f>
        <v>31.513803659999894</v>
      </c>
      <c r="E10" s="2">
        <f>IFERROR(C10-LARGE($C$3:$C$34,Settings!$F$21*Settings!$D$22),C10-MIN($C$3:$C$34))</f>
        <v>15.039585359999933</v>
      </c>
      <c r="F10" s="15">
        <f>(IFERROR(IF(Settings!$J$17=1,VLOOKUP(_xlfn.CONCAT(B10,A10),'full ppr adp'!$A:$K,11,FALSE),IF(Settings!$J$17=0,VLOOKUP(_xlfn.CONCAT(B10,A10),'standard adp'!$A:$J,10,FALSE),VLOOKUP(_xlfn.CONCAT(B10,A10),'half ppr adp'!$A:$J,10,FALSE))),VLOOKUP(_xlfn.CONCAT(B10,A10),'full ppr adp'!$A:$K,11,FALSE)))</f>
        <v>81.333333333333329</v>
      </c>
      <c r="H10" s="9" t="s">
        <v>127</v>
      </c>
      <c r="I10" s="9" t="s">
        <v>472</v>
      </c>
      <c r="J10" s="8">
        <f>VLOOKUP(_xlfn.CONCAT(I10,H10),'rb data'!A:X,24,FALSE)</f>
        <v>245.80504619999999</v>
      </c>
      <c r="K10" s="2">
        <f>IFERROR(J10-LARGE($J$3:$J$100,'Position Expectations'!$B$4+1),J10-MIN($J$3:$J$100))</f>
        <v>186.2385214</v>
      </c>
      <c r="L10" s="2">
        <f>IFERROR(J10-LARGE($J$3:$J$100,Settings!$F$21*Settings!$D$23),J10-MIN($J$3:$J$100))+IF(Settings!$D$26&gt;0,MAX(0,LARGE($J$3:$J$100,Settings!$F$21*Settings!$D$23)-LARGE(($Q$3:$Q$150,$J$3:$J$100),Settings!$F$21*(Settings!$D$23+Settings!$D$24+Settings!$D$26))),0)</f>
        <v>76.74938469999995</v>
      </c>
      <c r="M10" s="15">
        <f>IFERROR((IFERROR(IF(Settings!$J$17=1,VLOOKUP(_xlfn.CONCAT(I10,H10),'full ppr adp'!$A:$K,11,FALSE),IF(Settings!$J$17=0,VLOOKUP(_xlfn.CONCAT(I10,H10),'standard adp'!$A:$J,10,FALSE),VLOOKUP(_xlfn.CONCAT(I10,H10),'half ppr adp'!$A:$J,10,FALSE))),VLOOKUP(_xlfn.CONCAT(I10,H10),'full ppr adp'!$A:$K,11,FALSE))),"UND")</f>
        <v>16</v>
      </c>
      <c r="O10" s="9" t="s">
        <v>188</v>
      </c>
      <c r="P10" s="9" t="s">
        <v>487</v>
      </c>
      <c r="Q10" s="8">
        <f>VLOOKUP(_xlfn.CONCAT(P10,O10),'wr data'!A:X,24,FALSE)</f>
        <v>236.76422949999997</v>
      </c>
      <c r="R10" s="2">
        <f>IFERROR(Q10-LARGE($Q$3:$Q$150,'Position Expectations'!$B$5+1),Q10-MIN($Q$3:$Q$150))</f>
        <v>110.20363499999993</v>
      </c>
      <c r="S10" s="2">
        <f>IFERROR(Q10-LARGE($Q$3:$Q$150,Settings!$F$21*Settings!$D$24),Q10-MIN($Q$3:$Q$150))+IF(Settings!$D$26&gt;0,MAX(0,LARGE($Q$3:$Q$150,Settings!$F$21*Settings!$D$24)-LARGE(($Q$3:$Q$150,$J$3:$J$100),Settings!$F$21*(Settings!$D$23+Settings!$D$24+Settings!$D$26))),0)</f>
        <v>65.015951599999966</v>
      </c>
      <c r="T10" s="15">
        <f>IFERROR((IFERROR(IF(Settings!$J$17=1,VLOOKUP(_xlfn.CONCAT(P10,O10),'full ppr adp'!$A:$K,11,FALSE),IF(Settings!$J$17=0,VLOOKUP(_xlfn.CONCAT(P10,O10),'standard adp'!$A:$J,10,FALSE),VLOOKUP(_xlfn.CONCAT(P10,O10),'half ppr adp'!$A:$J,10,FALSE))),VLOOKUP(_xlfn.CONCAT(P10,O10),'full ppr adp'!$A:$K,11,FALSE))),"UND")</f>
        <v>25.333333333333332</v>
      </c>
      <c r="V10" s="9" t="s">
        <v>184</v>
      </c>
      <c r="W10" s="9" t="s">
        <v>510</v>
      </c>
      <c r="X10" s="2">
        <f>VLOOKUP(_xlfn.CONCAT(W10,V10),'te data'!A:X,24,FALSE)</f>
        <v>148.23874128</v>
      </c>
      <c r="Y10" s="2">
        <f>IFERROR(X10-LARGE($X$3:$X$54,'Position Expectations'!$B$6+1),X10-MIN($X$3:$X$54))</f>
        <v>25.64174367999999</v>
      </c>
      <c r="Z10" s="2">
        <f>IFERROR(X10-LARGE($X$3:$X$75,Settings!$F$21*Settings!$D$25),X10-MIN($X$3:$X$75))+IF(Settings!$D$26&gt;0,MAX(0,LARGE($X$3:$X$75,Settings!$F$21*Settings!$D$25)-LARGE(($Q$3:$Q$150,$J$3:$J$100,$X$3:$X$75),Settings!$F$21*(Settings!$D$23+Settings!$D$24+Settings!$D$26))),0)</f>
        <v>14.812989780000009</v>
      </c>
      <c r="AA10" s="15">
        <f>IFERROR((IFERROR(IF(Settings!$J$17=1,VLOOKUP(_xlfn.CONCAT(W10,V10),'full ppr adp'!$A:$K,11,FALSE),IF(Settings!$J$17=0,VLOOKUP(_xlfn.CONCAT(W10,V10),'standard adp'!$A:$J,10,FALSE),VLOOKUP(_xlfn.CONCAT(W10,V10),'half ppr adp'!$A:$J,10,FALSE))),VLOOKUP(_xlfn.CONCAT(W10,V10),'full ppr adp'!$A:$K,11,FALSE))),"UND")</f>
        <v>81.333333333333329</v>
      </c>
      <c r="AC10" s="6">
        <f>VLOOKUP(AD10,'def data'!A:F,6,FALSE)</f>
        <v>5</v>
      </c>
      <c r="AD10" s="6" t="s">
        <v>130</v>
      </c>
      <c r="AE10" s="6">
        <f>VLOOKUP($AD10,'def data'!$A:$F,2,FALSE)</f>
        <v>6</v>
      </c>
      <c r="AF10" s="6">
        <f>VLOOKUP($AD10,'def data'!$A:$F,3,FALSE)</f>
        <v>3</v>
      </c>
      <c r="AG10" s="6">
        <f>VLOOKUP($AD10,'def data'!$A:$F,4,FALSE)</f>
        <v>5</v>
      </c>
      <c r="AH10" s="8">
        <f>IFERROR(IF(Settings!$J$17=1,VLOOKUP(AD10,'full ppr adp'!C:K,9,FALSE),IF(Settings!$J$17=0,VLOOKUP(AD10,'standard adp'!C:J,8,FALSE),VLOOKUP(AD10,'half ppr adp'!C:J,8,FALSE))),VLOOKUP(AD10,'full ppr adp'!C:K,9,FALSE))</f>
        <v>130.66666666666666</v>
      </c>
    </row>
    <row r="11" spans="1:34" x14ac:dyDescent="0.25">
      <c r="A11" s="9" t="s">
        <v>209</v>
      </c>
      <c r="B11" s="9" t="s">
        <v>470</v>
      </c>
      <c r="C11" s="8">
        <f>VLOOKUP(A11,'qb data'!G:S,13,FALSE)</f>
        <v>286.38510000000002</v>
      </c>
      <c r="D11" s="2">
        <f>IFERROR(C11-LARGE($C$3:$C$34,'Position Expectations'!$B$3+1),C11-MIN($C$3:$C$34))</f>
        <v>21.46264709999997</v>
      </c>
      <c r="E11" s="2">
        <f>IFERROR(C11-LARGE($C$3:$C$34,Settings!$F$21*Settings!$D$22),C11-MIN($C$3:$C$34))</f>
        <v>4.9884288000000083</v>
      </c>
      <c r="F11" s="15">
        <f>(IFERROR(IF(Settings!$J$17=1,VLOOKUP(_xlfn.CONCAT(B11,A11),'full ppr adp'!$A:$K,11,FALSE),IF(Settings!$J$17=0,VLOOKUP(_xlfn.CONCAT(B11,A11),'standard adp'!$A:$J,10,FALSE),VLOOKUP(_xlfn.CONCAT(B11,A11),'half ppr adp'!$A:$J,10,FALSE))),VLOOKUP(_xlfn.CONCAT(B11,A11),'full ppr adp'!$A:$K,11,FALSE)))</f>
        <v>97</v>
      </c>
      <c r="H11" s="9" t="s">
        <v>94</v>
      </c>
      <c r="I11" s="9" t="s">
        <v>481</v>
      </c>
      <c r="J11" s="8">
        <f>VLOOKUP(_xlfn.CONCAT(I11,H11),'rb data'!A:X,24,FALSE)</f>
        <v>243.45930240000004</v>
      </c>
      <c r="K11" s="2">
        <f>IFERROR(J11-LARGE($J$3:$J$100,'Position Expectations'!$B$4+1),J11-MIN($J$3:$J$100))</f>
        <v>183.89277760000004</v>
      </c>
      <c r="L11" s="2">
        <f>IFERROR(J11-LARGE($J$3:$J$100,Settings!$F$21*Settings!$D$23),J11-MIN($J$3:$J$100))+IF(Settings!$D$26&gt;0,MAX(0,LARGE($J$3:$J$100,Settings!$F$21*Settings!$D$23)-LARGE(($Q$3:$Q$150,$J$3:$J$100),Settings!$F$21*(Settings!$D$23+Settings!$D$24+Settings!$D$26))),0)</f>
        <v>74.403640899999999</v>
      </c>
      <c r="M11" s="15">
        <f>IFERROR((IFERROR(IF(Settings!$J$17=1,VLOOKUP(_xlfn.CONCAT(I11,H11),'full ppr adp'!$A:$K,11,FALSE),IF(Settings!$J$17=0,VLOOKUP(_xlfn.CONCAT(I11,H11),'standard adp'!$A:$J,10,FALSE),VLOOKUP(_xlfn.CONCAT(I11,H11),'half ppr adp'!$A:$J,10,FALSE))),VLOOKUP(_xlfn.CONCAT(I11,H11),'full ppr adp'!$A:$K,11,FALSE))),"UND")</f>
        <v>15</v>
      </c>
      <c r="O11" s="9" t="s">
        <v>177</v>
      </c>
      <c r="P11" s="9" t="s">
        <v>510</v>
      </c>
      <c r="Q11" s="8">
        <f>VLOOKUP(_xlfn.CONCAT(P11,O11),'wr data'!A:X,24,FALSE)</f>
        <v>234.53426195000006</v>
      </c>
      <c r="R11" s="2">
        <f>IFERROR(Q11-LARGE($Q$3:$Q$150,'Position Expectations'!$B$5+1),Q11-MIN($Q$3:$Q$150))</f>
        <v>107.97366745000002</v>
      </c>
      <c r="S11" s="2">
        <f>IFERROR(Q11-LARGE($Q$3:$Q$150,Settings!$F$21*Settings!$D$24),Q11-MIN($Q$3:$Q$150))+IF(Settings!$D$26&gt;0,MAX(0,LARGE($Q$3:$Q$150,Settings!$F$21*Settings!$D$24)-LARGE(($Q$3:$Q$150,$J$3:$J$100),Settings!$F$21*(Settings!$D$23+Settings!$D$24+Settings!$D$26))),0)</f>
        <v>62.785984050000053</v>
      </c>
      <c r="T11" s="15">
        <f>IFERROR((IFERROR(IF(Settings!$J$17=1,VLOOKUP(_xlfn.CONCAT(P11,O11),'full ppr adp'!$A:$K,11,FALSE),IF(Settings!$J$17=0,VLOOKUP(_xlfn.CONCAT(P11,O11),'standard adp'!$A:$J,10,FALSE),VLOOKUP(_xlfn.CONCAT(P11,O11),'half ppr adp'!$A:$J,10,FALSE))),VLOOKUP(_xlfn.CONCAT(P11,O11),'full ppr adp'!$A:$K,11,FALSE))),"UND")</f>
        <v>46</v>
      </c>
      <c r="V11" s="9" t="s">
        <v>200</v>
      </c>
      <c r="W11" s="9" t="s">
        <v>477</v>
      </c>
      <c r="X11" s="2">
        <f>VLOOKUP(_xlfn.CONCAT(W11,V11),'te data'!A:X,24,FALSE)</f>
        <v>147.64687999999998</v>
      </c>
      <c r="Y11" s="2">
        <f>IFERROR(X11-LARGE($X$3:$X$54,'Position Expectations'!$B$6+1),X11-MIN($X$3:$X$54))</f>
        <v>25.049882399999973</v>
      </c>
      <c r="Z11" s="2">
        <f>IFERROR(X11-LARGE($X$3:$X$75,Settings!$F$21*Settings!$D$25),X11-MIN($X$3:$X$75))+IF(Settings!$D$26&gt;0,MAX(0,LARGE($X$3:$X$75,Settings!$F$21*Settings!$D$25)-LARGE(($Q$3:$Q$150,$J$3:$J$100,$X$3:$X$75),Settings!$F$21*(Settings!$D$23+Settings!$D$24+Settings!$D$26))),0)</f>
        <v>14.221128499999992</v>
      </c>
      <c r="AA11" s="15">
        <f>IFERROR((IFERROR(IF(Settings!$J$17=1,VLOOKUP(_xlfn.CONCAT(W11,V11),'full ppr adp'!$A:$K,11,FALSE),IF(Settings!$J$17=0,VLOOKUP(_xlfn.CONCAT(W11,V11),'standard adp'!$A:$J,10,FALSE),VLOOKUP(_xlfn.CONCAT(W11,V11),'half ppr adp'!$A:$J,10,FALSE))),VLOOKUP(_xlfn.CONCAT(W11,V11),'full ppr adp'!$A:$K,11,FALSE))),"UND")</f>
        <v>113</v>
      </c>
      <c r="AC11" s="6">
        <f>VLOOKUP(AD11,'def data'!A:F,6,FALSE)</f>
        <v>6</v>
      </c>
      <c r="AD11" s="6" t="s">
        <v>237</v>
      </c>
      <c r="AE11" s="6">
        <f>VLOOKUP($AD11,'def data'!$A:$F,2,FALSE)</f>
        <v>4</v>
      </c>
      <c r="AF11" s="6">
        <f>VLOOKUP($AD11,'def data'!$A:$F,3,FALSE)</f>
        <v>5</v>
      </c>
      <c r="AG11" s="6">
        <f>VLOOKUP($AD11,'def data'!$A:$F,4,FALSE)</f>
        <v>8</v>
      </c>
      <c r="AH11" s="8">
        <f>IFERROR(IF(Settings!$J$17=1,VLOOKUP(AD11,'full ppr adp'!C:K,9,FALSE),IF(Settings!$J$17=0,VLOOKUP(AD11,'standard adp'!C:J,8,FALSE),VLOOKUP(AD11,'half ppr adp'!C:J,8,FALSE))),VLOOKUP(AD11,'full ppr adp'!C:K,9,FALSE))</f>
        <v>242.66666666666666</v>
      </c>
    </row>
    <row r="12" spans="1:34" x14ac:dyDescent="0.25">
      <c r="A12" s="9" t="s">
        <v>274</v>
      </c>
      <c r="B12" s="9" t="s">
        <v>475</v>
      </c>
      <c r="C12" s="8">
        <f>VLOOKUP(A12,'qb data'!G:S,13,FALSE)</f>
        <v>283.04675200000008</v>
      </c>
      <c r="D12" s="2">
        <f>IFERROR(C12-LARGE($C$3:$C$34,'Position Expectations'!$B$3+1),C12-MIN($C$3:$C$34))</f>
        <v>18.12429910000003</v>
      </c>
      <c r="E12" s="2">
        <f>IFERROR(C12-LARGE($C$3:$C$34,Settings!$F$21*Settings!$D$22),C12-MIN($C$3:$C$34))</f>
        <v>1.6500808000000688</v>
      </c>
      <c r="F12" s="15">
        <f>(IFERROR(IF(Settings!$J$17=1,VLOOKUP(_xlfn.CONCAT(B12,A12),'full ppr adp'!$A:$K,11,FALSE),IF(Settings!$J$17=0,VLOOKUP(_xlfn.CONCAT(B12,A12),'standard adp'!$A:$J,10,FALSE),VLOOKUP(_xlfn.CONCAT(B12,A12),'half ppr adp'!$A:$J,10,FALSE))),VLOOKUP(_xlfn.CONCAT(B12,A12),'full ppr adp'!$A:$K,11,FALSE)))</f>
        <v>103.33333333333333</v>
      </c>
      <c r="H12" s="9" t="s">
        <v>225</v>
      </c>
      <c r="I12" s="9" t="s">
        <v>471</v>
      </c>
      <c r="J12" s="8">
        <f>VLOOKUP(_xlfn.CONCAT(I12,H12),'rb data'!A:X,24,FALSE)</f>
        <v>238.72412</v>
      </c>
      <c r="K12" s="2">
        <f>IFERROR(J12-LARGE($J$3:$J$100,'Position Expectations'!$B$4+1),J12-MIN($J$3:$J$100))</f>
        <v>179.1575952</v>
      </c>
      <c r="L12" s="2">
        <f>IFERROR(J12-LARGE($J$3:$J$100,Settings!$F$21*Settings!$D$23),J12-MIN($J$3:$J$100))+IF(Settings!$D$26&gt;0,MAX(0,LARGE($J$3:$J$100,Settings!$F$21*Settings!$D$23)-LARGE(($Q$3:$Q$150,$J$3:$J$100),Settings!$F$21*(Settings!$D$23+Settings!$D$24+Settings!$D$26))),0)</f>
        <v>69.668458499999957</v>
      </c>
      <c r="M12" s="15">
        <f>IFERROR((IFERROR(IF(Settings!$J$17=1,VLOOKUP(_xlfn.CONCAT(I12,H12),'full ppr adp'!$A:$K,11,FALSE),IF(Settings!$J$17=0,VLOOKUP(_xlfn.CONCAT(I12,H12),'standard adp'!$A:$J,10,FALSE),VLOOKUP(_xlfn.CONCAT(I12,H12),'half ppr adp'!$A:$J,10,FALSE))),VLOOKUP(_xlfn.CONCAT(I12,H12),'full ppr adp'!$A:$K,11,FALSE))),"UND")</f>
        <v>15.333333333333334</v>
      </c>
      <c r="O12" s="9" t="s">
        <v>138</v>
      </c>
      <c r="P12" s="9" t="s">
        <v>465</v>
      </c>
      <c r="Q12" s="8">
        <f>VLOOKUP(_xlfn.CONCAT(P12,O12),'wr data'!A:X,24,FALSE)</f>
        <v>232.15734123500002</v>
      </c>
      <c r="R12" s="2">
        <f>IFERROR(Q12-LARGE($Q$3:$Q$150,'Position Expectations'!$B$5+1),Q12-MIN($Q$3:$Q$150))</f>
        <v>105.59674673499998</v>
      </c>
      <c r="S12" s="2">
        <f>IFERROR(Q12-LARGE($Q$3:$Q$150,Settings!$F$21*Settings!$D$24),Q12-MIN($Q$3:$Q$150))+IF(Settings!$D$26&gt;0,MAX(0,LARGE($Q$3:$Q$150,Settings!$F$21*Settings!$D$24)-LARGE(($Q$3:$Q$150,$J$3:$J$100),Settings!$F$21*(Settings!$D$23+Settings!$D$24+Settings!$D$26))),0)</f>
        <v>60.409063335000013</v>
      </c>
      <c r="T12" s="15">
        <f>IFERROR((IFERROR(IF(Settings!$J$17=1,VLOOKUP(_xlfn.CONCAT(P12,O12),'full ppr adp'!$A:$K,11,FALSE),IF(Settings!$J$17=0,VLOOKUP(_xlfn.CONCAT(P12,O12),'standard adp'!$A:$J,10,FALSE),VLOOKUP(_xlfn.CONCAT(P12,O12),'half ppr adp'!$A:$J,10,FALSE))),VLOOKUP(_xlfn.CONCAT(P12,O12),'full ppr adp'!$A:$K,11,FALSE))),"UND")</f>
        <v>32.666666666666664</v>
      </c>
      <c r="V12" s="9" t="s">
        <v>33</v>
      </c>
      <c r="W12" s="9" t="s">
        <v>466</v>
      </c>
      <c r="X12" s="2">
        <f>VLOOKUP(_xlfn.CONCAT(W12,V12),'te data'!A:X,24,FALSE)</f>
        <v>136.37336719999999</v>
      </c>
      <c r="Y12" s="2">
        <f>IFERROR(X12-LARGE($X$3:$X$54,'Position Expectations'!$B$6+1),X12-MIN($X$3:$X$54))</f>
        <v>13.776369599999981</v>
      </c>
      <c r="Z12" s="2">
        <f>IFERROR(X12-LARGE($X$3:$X$75,Settings!$F$21*Settings!$D$25),X12-MIN($X$3:$X$75))+IF(Settings!$D$26&gt;0,MAX(0,LARGE($X$3:$X$75,Settings!$F$21*Settings!$D$25)-LARGE(($Q$3:$Q$150,$J$3:$J$100,$X$3:$X$75),Settings!$F$21*(Settings!$D$23+Settings!$D$24+Settings!$D$26))),0)</f>
        <v>2.9476157000000001</v>
      </c>
      <c r="AA12" s="15">
        <f>IFERROR((IFERROR(IF(Settings!$J$17=1,VLOOKUP(_xlfn.CONCAT(W12,V12),'full ppr adp'!$A:$K,11,FALSE),IF(Settings!$J$17=0,VLOOKUP(_xlfn.CONCAT(W12,V12),'standard adp'!$A:$J,10,FALSE),VLOOKUP(_xlfn.CONCAT(W12,V12),'half ppr adp'!$A:$J,10,FALSE))),VLOOKUP(_xlfn.CONCAT(W12,V12),'full ppr adp'!$A:$K,11,FALSE))),"UND")</f>
        <v>101.33333333333333</v>
      </c>
      <c r="AC12" s="6">
        <f>VLOOKUP(AD12,'def data'!A:F,6,FALSE)</f>
        <v>7</v>
      </c>
      <c r="AD12" s="6" t="s">
        <v>175</v>
      </c>
      <c r="AE12" s="6">
        <f>VLOOKUP($AD12,'def data'!$A:$F,2,FALSE)</f>
        <v>7</v>
      </c>
      <c r="AF12" s="6">
        <f>VLOOKUP($AD12,'def data'!$A:$F,3,FALSE)</f>
        <v>10</v>
      </c>
      <c r="AG12" s="6">
        <f>VLOOKUP($AD12,'def data'!$A:$F,4,FALSE)</f>
        <v>7</v>
      </c>
      <c r="AH12" s="8">
        <f>IFERROR(IF(Settings!$J$17=1,VLOOKUP(AD12,'full ppr adp'!C:K,9,FALSE),IF(Settings!$J$17=0,VLOOKUP(AD12,'standard adp'!C:J,8,FALSE),VLOOKUP(AD12,'half ppr adp'!C:J,8,FALSE))),VLOOKUP(AD12,'full ppr adp'!C:K,9,FALSE))</f>
        <v>193</v>
      </c>
    </row>
    <row r="13" spans="1:34" x14ac:dyDescent="0.25">
      <c r="A13" s="9" t="s">
        <v>366</v>
      </c>
      <c r="B13" s="9" t="s">
        <v>492</v>
      </c>
      <c r="C13" s="8">
        <f>VLOOKUP(A13,'qb data'!G:S,13,FALSE)</f>
        <v>282.23181</v>
      </c>
      <c r="D13" s="2">
        <f>IFERROR(C13-LARGE($C$3:$C$34,'Position Expectations'!$B$3+1),C13-MIN($C$3:$C$34))</f>
        <v>17.309357099999943</v>
      </c>
      <c r="E13" s="2">
        <f>IFERROR(C13-LARGE($C$3:$C$34,Settings!$F$21*Settings!$D$22),C13-MIN($C$3:$C$34))</f>
        <v>0.83513879999998153</v>
      </c>
      <c r="F13" s="15">
        <f>(IFERROR(IF(Settings!$J$17=1,VLOOKUP(_xlfn.CONCAT(B13,A13),'full ppr adp'!$A:$K,11,FALSE),IF(Settings!$J$17=0,VLOOKUP(_xlfn.CONCAT(B13,A13),'standard adp'!$A:$J,10,FALSE),VLOOKUP(_xlfn.CONCAT(B13,A13),'half ppr adp'!$A:$J,10,FALSE))),VLOOKUP(_xlfn.CONCAT(B13,A13),'full ppr adp'!$A:$K,11,FALSE)))</f>
        <v>110.33333333333333</v>
      </c>
      <c r="H13" s="9" t="s">
        <v>207</v>
      </c>
      <c r="I13" s="9" t="s">
        <v>470</v>
      </c>
      <c r="J13" s="8">
        <f>VLOOKUP(_xlfn.CONCAT(I13,H13),'rb data'!A:X,24,FALSE)</f>
        <v>236.64313340000001</v>
      </c>
      <c r="K13" s="2">
        <f>IFERROR(J13-LARGE($J$3:$J$100,'Position Expectations'!$B$4+1),J13-MIN($J$3:$J$100))</f>
        <v>177.07660860000001</v>
      </c>
      <c r="L13" s="2">
        <f>IFERROR(J13-LARGE($J$3:$J$100,Settings!$F$21*Settings!$D$23),J13-MIN($J$3:$J$100))+IF(Settings!$D$26&gt;0,MAX(0,LARGE($J$3:$J$100,Settings!$F$21*Settings!$D$23)-LARGE(($Q$3:$Q$150,$J$3:$J$100),Settings!$F$21*(Settings!$D$23+Settings!$D$24+Settings!$D$26))),0)</f>
        <v>67.587471899999969</v>
      </c>
      <c r="M13" s="15">
        <f>IFERROR((IFERROR(IF(Settings!$J$17=1,VLOOKUP(_xlfn.CONCAT(I13,H13),'full ppr adp'!$A:$K,11,FALSE),IF(Settings!$J$17=0,VLOOKUP(_xlfn.CONCAT(I13,H13),'standard adp'!$A:$J,10,FALSE),VLOOKUP(_xlfn.CONCAT(I13,H13),'half ppr adp'!$A:$J,10,FALSE))),VLOOKUP(_xlfn.CONCAT(I13,H13),'full ppr adp'!$A:$K,11,FALSE))),"UND")</f>
        <v>17.666666666666668</v>
      </c>
      <c r="O13" s="9" t="s">
        <v>287</v>
      </c>
      <c r="P13" s="9" t="s">
        <v>502</v>
      </c>
      <c r="Q13" s="8">
        <f>VLOOKUP(_xlfn.CONCAT(P13,O13),'wr data'!A:X,24,FALSE)</f>
        <v>231.43098263999997</v>
      </c>
      <c r="R13" s="2">
        <f>IFERROR(Q13-LARGE($Q$3:$Q$150,'Position Expectations'!$B$5+1),Q13-MIN($Q$3:$Q$150))</f>
        <v>104.87038813999993</v>
      </c>
      <c r="S13" s="2">
        <f>IFERROR(Q13-LARGE($Q$3:$Q$150,Settings!$F$21*Settings!$D$24),Q13-MIN($Q$3:$Q$150))+IF(Settings!$D$26&gt;0,MAX(0,LARGE($Q$3:$Q$150,Settings!$F$21*Settings!$D$24)-LARGE(($Q$3:$Q$150,$J$3:$J$100),Settings!$F$21*(Settings!$D$23+Settings!$D$24+Settings!$D$26))),0)</f>
        <v>59.682704739999963</v>
      </c>
      <c r="T13" s="15">
        <f>IFERROR((IFERROR(IF(Settings!$J$17=1,VLOOKUP(_xlfn.CONCAT(P13,O13),'full ppr adp'!$A:$K,11,FALSE),IF(Settings!$J$17=0,VLOOKUP(_xlfn.CONCAT(P13,O13),'standard adp'!$A:$J,10,FALSE),VLOOKUP(_xlfn.CONCAT(P13,O13),'half ppr adp'!$A:$J,10,FALSE))),VLOOKUP(_xlfn.CONCAT(P13,O13),'full ppr adp'!$A:$K,11,FALSE))),"UND")</f>
        <v>32.666666666666664</v>
      </c>
      <c r="V13" s="9" t="s">
        <v>192</v>
      </c>
      <c r="W13" s="9" t="s">
        <v>487</v>
      </c>
      <c r="X13" s="2">
        <f>VLOOKUP(_xlfn.CONCAT(W13,V13),'te data'!A:X,24,FALSE)</f>
        <v>135.90924192499998</v>
      </c>
      <c r="Y13" s="2">
        <f>IFERROR(X13-LARGE($X$3:$X$54,'Position Expectations'!$B$6+1),X13-MIN($X$3:$X$54))</f>
        <v>13.312244324999966</v>
      </c>
      <c r="Z13" s="2">
        <f>IFERROR(X13-LARGE($X$3:$X$75,Settings!$F$21*Settings!$D$25),X13-MIN($X$3:$X$75))+IF(Settings!$D$26&gt;0,MAX(0,LARGE($X$3:$X$75,Settings!$F$21*Settings!$D$25)-LARGE(($Q$3:$Q$150,$J$3:$J$100,$X$3:$X$75),Settings!$F$21*(Settings!$D$23+Settings!$D$24+Settings!$D$26))),0)</f>
        <v>2.4834904249999852</v>
      </c>
      <c r="AA13" s="15">
        <f>IFERROR((IFERROR(IF(Settings!$J$17=1,VLOOKUP(_xlfn.CONCAT(W13,V13),'full ppr adp'!$A:$K,11,FALSE),IF(Settings!$J$17=0,VLOOKUP(_xlfn.CONCAT(W13,V13),'standard adp'!$A:$J,10,FALSE),VLOOKUP(_xlfn.CONCAT(W13,V13),'half ppr adp'!$A:$J,10,FALSE))),VLOOKUP(_xlfn.CONCAT(W13,V13),'full ppr adp'!$A:$K,11,FALSE))),"UND")</f>
        <v>81.666666666666671</v>
      </c>
      <c r="AC13" s="6">
        <f>VLOOKUP(AD13,'def data'!A:F,6,FALSE)</f>
        <v>8</v>
      </c>
      <c r="AD13" s="6" t="s">
        <v>164</v>
      </c>
      <c r="AE13" s="6">
        <f>VLOOKUP($AD13,'def data'!$A:$F,2,FALSE)</f>
        <v>1</v>
      </c>
      <c r="AF13" s="6">
        <f>VLOOKUP($AD13,'def data'!$A:$F,3,FALSE)</f>
        <v>7</v>
      </c>
      <c r="AG13" s="6">
        <f>VLOOKUP($AD13,'def data'!$A:$F,4,FALSE)</f>
        <v>11</v>
      </c>
      <c r="AH13" s="8">
        <f>IFERROR(IF(Settings!$J$17=1,VLOOKUP(AD13,'full ppr adp'!C:K,9,FALSE),IF(Settings!$J$17=0,VLOOKUP(AD13,'standard adp'!C:J,8,FALSE),VLOOKUP(AD13,'half ppr adp'!C:J,8,FALSE))),VLOOKUP(AD13,'full ppr adp'!C:K,9,FALSE))</f>
        <v>207.66666666666666</v>
      </c>
    </row>
    <row r="14" spans="1:34" x14ac:dyDescent="0.25">
      <c r="A14" s="9" t="s">
        <v>77</v>
      </c>
      <c r="B14" s="9" t="s">
        <v>495</v>
      </c>
      <c r="C14" s="8">
        <f>VLOOKUP(A14,'qb data'!G:S,13,FALSE)</f>
        <v>281.39667120000001</v>
      </c>
      <c r="D14" s="2">
        <f>IFERROR(C14-LARGE($C$3:$C$34,'Position Expectations'!$B$3+1),C14-MIN($C$3:$C$34))</f>
        <v>16.474218299999961</v>
      </c>
      <c r="E14" s="2">
        <f>IFERROR(C14-LARGE($C$3:$C$34,Settings!$F$21*Settings!$D$22),C14-MIN($C$3:$C$34))</f>
        <v>0</v>
      </c>
      <c r="F14" s="15">
        <f>(IFERROR(IF(Settings!$J$17=1,VLOOKUP(_xlfn.CONCAT(B14,A14),'full ppr adp'!$A:$K,11,FALSE),IF(Settings!$J$17=0,VLOOKUP(_xlfn.CONCAT(B14,A14),'standard adp'!$A:$J,10,FALSE),VLOOKUP(_xlfn.CONCAT(B14,A14),'half ppr adp'!$A:$J,10,FALSE))),VLOOKUP(_xlfn.CONCAT(B14,A14),'full ppr adp'!$A:$K,11,FALSE)))</f>
        <v>178</v>
      </c>
      <c r="H14" s="9" t="s">
        <v>111</v>
      </c>
      <c r="I14" s="9" t="s">
        <v>484</v>
      </c>
      <c r="J14" s="8">
        <f>VLOOKUP(_xlfn.CONCAT(I14,H14),'rb data'!A:X,24,FALSE)</f>
        <v>235.18105560000006</v>
      </c>
      <c r="K14" s="2">
        <f>IFERROR(J14-LARGE($J$3:$J$100,'Position Expectations'!$B$4+1),J14-MIN($J$3:$J$100))</f>
        <v>175.61453080000007</v>
      </c>
      <c r="L14" s="2">
        <f>IFERROR(J14-LARGE($J$3:$J$100,Settings!$F$21*Settings!$D$23),J14-MIN($J$3:$J$100))+IF(Settings!$D$26&gt;0,MAX(0,LARGE($J$3:$J$100,Settings!$F$21*Settings!$D$23)-LARGE(($Q$3:$Q$150,$J$3:$J$100),Settings!$F$21*(Settings!$D$23+Settings!$D$24+Settings!$D$26))),0)</f>
        <v>66.125394100000022</v>
      </c>
      <c r="M14" s="15">
        <f>IFERROR((IFERROR(IF(Settings!$J$17=1,VLOOKUP(_xlfn.CONCAT(I14,H14),'full ppr adp'!$A:$K,11,FALSE),IF(Settings!$J$17=0,VLOOKUP(_xlfn.CONCAT(I14,H14),'standard adp'!$A:$J,10,FALSE),VLOOKUP(_xlfn.CONCAT(I14,H14),'half ppr adp'!$A:$J,10,FALSE))),VLOOKUP(_xlfn.CONCAT(I14,H14),'full ppr adp'!$A:$K,11,FALSE))),"UND")</f>
        <v>14.666666666666666</v>
      </c>
      <c r="O14" s="9" t="s">
        <v>176</v>
      </c>
      <c r="P14" s="9" t="s">
        <v>510</v>
      </c>
      <c r="Q14" s="8">
        <f>VLOOKUP(_xlfn.CONCAT(P14,O14),'wr data'!A:X,24,FALSE)</f>
        <v>230.76386078000004</v>
      </c>
      <c r="R14" s="2">
        <f>IFERROR(Q14-LARGE($Q$3:$Q$150,'Position Expectations'!$B$5+1),Q14-MIN($Q$3:$Q$150))</f>
        <v>104.20326628000001</v>
      </c>
      <c r="S14" s="2">
        <f>IFERROR(Q14-LARGE($Q$3:$Q$150,Settings!$F$21*Settings!$D$24),Q14-MIN($Q$3:$Q$150))+IF(Settings!$D$26&gt;0,MAX(0,LARGE($Q$3:$Q$150,Settings!$F$21*Settings!$D$24)-LARGE(($Q$3:$Q$150,$J$3:$J$100),Settings!$F$21*(Settings!$D$23+Settings!$D$24+Settings!$D$26))),0)</f>
        <v>59.015582880000039</v>
      </c>
      <c r="T14" s="15">
        <f>IFERROR((IFERROR(IF(Settings!$J$17=1,VLOOKUP(_xlfn.CONCAT(P14,O14),'full ppr adp'!$A:$K,11,FALSE),IF(Settings!$J$17=0,VLOOKUP(_xlfn.CONCAT(P14,O14),'standard adp'!$A:$J,10,FALSE),VLOOKUP(_xlfn.CONCAT(P14,O14),'half ppr adp'!$A:$J,10,FALSE))),VLOOKUP(_xlfn.CONCAT(P14,O14),'full ppr adp'!$A:$K,11,FALSE))),"UND")</f>
        <v>38</v>
      </c>
      <c r="V14" s="9" t="s">
        <v>51</v>
      </c>
      <c r="W14" s="9" t="s">
        <v>534</v>
      </c>
      <c r="X14" s="2">
        <f>VLOOKUP(_xlfn.CONCAT(W14,V14),'te data'!A:X,24,FALSE)</f>
        <v>133.42575149999999</v>
      </c>
      <c r="Y14" s="2">
        <f>IFERROR(X14-LARGE($X$3:$X$54,'Position Expectations'!$B$6+1),X14-MIN($X$3:$X$54))</f>
        <v>10.828753899999981</v>
      </c>
      <c r="Z14" s="2">
        <f>IFERROR(X14-LARGE($X$3:$X$75,Settings!$F$21*Settings!$D$25),X14-MIN($X$3:$X$75))+IF(Settings!$D$26&gt;0,MAX(0,LARGE($X$3:$X$75,Settings!$F$21*Settings!$D$25)-LARGE(($Q$3:$Q$150,$J$3:$J$100,$X$3:$X$75),Settings!$F$21*(Settings!$D$23+Settings!$D$24+Settings!$D$26))),0)</f>
        <v>0</v>
      </c>
      <c r="AA14" s="15">
        <f>IFERROR((IFERROR(IF(Settings!$J$17=1,VLOOKUP(_xlfn.CONCAT(W14,V14),'full ppr adp'!$A:$K,11,FALSE),IF(Settings!$J$17=0,VLOOKUP(_xlfn.CONCAT(W14,V14),'standard adp'!$A:$J,10,FALSE),VLOOKUP(_xlfn.CONCAT(W14,V14),'half ppr adp'!$A:$J,10,FALSE))),VLOOKUP(_xlfn.CONCAT(W14,V14),'full ppr adp'!$A:$K,11,FALSE))),"UND")</f>
        <v>129.33333333333334</v>
      </c>
      <c r="AC14" s="6">
        <f>VLOOKUP(AD14,'def data'!A:F,6,FALSE)</f>
        <v>9</v>
      </c>
      <c r="AD14" s="6" t="s">
        <v>211</v>
      </c>
      <c r="AE14" s="6">
        <f>VLOOKUP($AD14,'def data'!$A:$F,2,FALSE)</f>
        <v>19</v>
      </c>
      <c r="AF14" s="6">
        <f>VLOOKUP($AD14,'def data'!$A:$F,3,FALSE)</f>
        <v>15</v>
      </c>
      <c r="AG14" s="6">
        <f>VLOOKUP($AD14,'def data'!$A:$F,4,FALSE)</f>
        <v>6</v>
      </c>
      <c r="AH14" s="8">
        <f>IFERROR(IF(Settings!$J$17=1,VLOOKUP(AD14,'full ppr adp'!C:K,9,FALSE),IF(Settings!$J$17=0,VLOOKUP(AD14,'standard adp'!C:J,8,FALSE),VLOOKUP(AD14,'half ppr adp'!C:J,8,FALSE))),VLOOKUP(AD14,'full ppr adp'!C:K,9,FALSE))</f>
        <v>167</v>
      </c>
    </row>
    <row r="15" spans="1:34" x14ac:dyDescent="0.25">
      <c r="A15" s="9" t="s">
        <v>255</v>
      </c>
      <c r="B15" s="9" t="s">
        <v>553</v>
      </c>
      <c r="C15" s="8">
        <f>VLOOKUP(A15,'qb data'!G:S,13,FALSE)</f>
        <v>280.70768399999997</v>
      </c>
      <c r="D15" s="2">
        <f>IFERROR(C15-LARGE($C$3:$C$34,'Position Expectations'!$B$3+1),C15-MIN($C$3:$C$34))</f>
        <v>15.785231099999919</v>
      </c>
      <c r="E15" s="2">
        <f>IFERROR(C15-LARGE($C$3:$C$34,Settings!$F$21*Settings!$D$22),C15-MIN($C$3:$C$34))</f>
        <v>-0.68898720000004232</v>
      </c>
      <c r="F15" s="15">
        <f>(IFERROR(IF(Settings!$J$17=1,VLOOKUP(_xlfn.CONCAT(B15,A15),'full ppr adp'!$A:$K,11,FALSE),IF(Settings!$J$17=0,VLOOKUP(_xlfn.CONCAT(B15,A15),'standard adp'!$A:$J,10,FALSE),VLOOKUP(_xlfn.CONCAT(B15,A15),'half ppr adp'!$A:$J,10,FALSE))),VLOOKUP(_xlfn.CONCAT(B15,A15),'full ppr adp'!$A:$K,11,FALSE)))</f>
        <v>180</v>
      </c>
      <c r="H15" s="9" t="s">
        <v>234</v>
      </c>
      <c r="I15" s="9" t="s">
        <v>478</v>
      </c>
      <c r="J15" s="8">
        <f>VLOOKUP(_xlfn.CONCAT(I15,H15),'rb data'!A:X,24,FALSE)</f>
        <v>227.19386599999999</v>
      </c>
      <c r="K15" s="2">
        <f>IFERROR(J15-LARGE($J$3:$J$100,'Position Expectations'!$B$4+1),J15-MIN($J$3:$J$100))</f>
        <v>167.62734119999999</v>
      </c>
      <c r="L15" s="2">
        <f>IFERROR(J15-LARGE($J$3:$J$100,Settings!$F$21*Settings!$D$23),J15-MIN($J$3:$J$100))+IF(Settings!$D$26&gt;0,MAX(0,LARGE($J$3:$J$100,Settings!$F$21*Settings!$D$23)-LARGE(($Q$3:$Q$150,$J$3:$J$100),Settings!$F$21*(Settings!$D$23+Settings!$D$24+Settings!$D$26))),0)</f>
        <v>58.138204499999944</v>
      </c>
      <c r="M15" s="15">
        <f>IFERROR((IFERROR(IF(Settings!$J$17=1,VLOOKUP(_xlfn.CONCAT(I15,H15),'full ppr adp'!$A:$K,11,FALSE),IF(Settings!$J$17=0,VLOOKUP(_xlfn.CONCAT(I15,H15),'standard adp'!$A:$J,10,FALSE),VLOOKUP(_xlfn.CONCAT(I15,H15),'half ppr adp'!$A:$J,10,FALSE))),VLOOKUP(_xlfn.CONCAT(I15,H15),'full ppr adp'!$A:$K,11,FALSE))),"UND")</f>
        <v>15</v>
      </c>
      <c r="O15" s="9" t="s">
        <v>157</v>
      </c>
      <c r="P15" s="9" t="s">
        <v>463</v>
      </c>
      <c r="Q15" s="8">
        <f>VLOOKUP(_xlfn.CONCAT(P15,O15),'wr data'!A:X,24,FALSE)</f>
        <v>229.83891560000001</v>
      </c>
      <c r="R15" s="2">
        <f>IFERROR(Q15-LARGE($Q$3:$Q$150,'Position Expectations'!$B$5+1),Q15-MIN($Q$3:$Q$150))</f>
        <v>103.27832109999997</v>
      </c>
      <c r="S15" s="2">
        <f>IFERROR(Q15-LARGE($Q$3:$Q$150,Settings!$F$21*Settings!$D$24),Q15-MIN($Q$3:$Q$150))+IF(Settings!$D$26&gt;0,MAX(0,LARGE($Q$3:$Q$150,Settings!$F$21*Settings!$D$24)-LARGE(($Q$3:$Q$150,$J$3:$J$100),Settings!$F$21*(Settings!$D$23+Settings!$D$24+Settings!$D$26))),0)</f>
        <v>58.090637700000002</v>
      </c>
      <c r="T15" s="15">
        <f>IFERROR((IFERROR(IF(Settings!$J$17=1,VLOOKUP(_xlfn.CONCAT(P15,O15),'full ppr adp'!$A:$K,11,FALSE),IF(Settings!$J$17=0,VLOOKUP(_xlfn.CONCAT(P15,O15),'standard adp'!$A:$J,10,FALSE),VLOOKUP(_xlfn.CONCAT(P15,O15),'half ppr adp'!$A:$J,10,FALSE))),VLOOKUP(_xlfn.CONCAT(P15,O15),'full ppr adp'!$A:$K,11,FALSE))),"UND")</f>
        <v>30</v>
      </c>
      <c r="V15" s="9" t="s">
        <v>12</v>
      </c>
      <c r="W15" s="9" t="s">
        <v>516</v>
      </c>
      <c r="X15" s="2">
        <f>VLOOKUP(_xlfn.CONCAT(W15,V15),'te data'!A:X,24,FALSE)</f>
        <v>131.00050896000002</v>
      </c>
      <c r="Y15" s="2">
        <f>IFERROR(X15-LARGE($X$3:$X$54,'Position Expectations'!$B$6+1),X15-MIN($X$3:$X$54))</f>
        <v>8.4035113600000102</v>
      </c>
      <c r="Z15" s="2">
        <f>IFERROR(X15-LARGE($X$3:$X$75,Settings!$F$21*Settings!$D$25),X15-MIN($X$3:$X$75))+IF(Settings!$D$26&gt;0,MAX(0,LARGE($X$3:$X$75,Settings!$F$21*Settings!$D$25)-LARGE(($Q$3:$Q$150,$J$3:$J$100,$X$3:$X$75),Settings!$F$21*(Settings!$D$23+Settings!$D$24+Settings!$D$26))),0)</f>
        <v>-2.4252425399999709</v>
      </c>
      <c r="AA15" s="15">
        <f>IFERROR((IFERROR(IF(Settings!$J$17=1,VLOOKUP(_xlfn.CONCAT(W15,V15),'full ppr adp'!$A:$K,11,FALSE),IF(Settings!$J$17=0,VLOOKUP(_xlfn.CONCAT(W15,V15),'standard adp'!$A:$J,10,FALSE),VLOOKUP(_xlfn.CONCAT(W15,V15),'half ppr adp'!$A:$J,10,FALSE))),VLOOKUP(_xlfn.CONCAT(W15,V15),'full ppr adp'!$A:$K,11,FALSE))),"UND")</f>
        <v>112.33333333333333</v>
      </c>
      <c r="AC15" s="6">
        <f>VLOOKUP(AD15,'def data'!A:F,6,FALSE)</f>
        <v>10</v>
      </c>
      <c r="AD15" s="6" t="s">
        <v>115</v>
      </c>
      <c r="AE15" s="6">
        <f>VLOOKUP($AD15,'def data'!$A:$F,2,FALSE)</f>
        <v>9</v>
      </c>
      <c r="AF15" s="6">
        <f>VLOOKUP($AD15,'def data'!$A:$F,3,FALSE)</f>
        <v>8</v>
      </c>
      <c r="AG15" s="6">
        <f>VLOOKUP($AD15,'def data'!$A:$F,4,FALSE)</f>
        <v>12</v>
      </c>
      <c r="AH15" s="8">
        <f>IFERROR(IF(Settings!$J$17=1,VLOOKUP(AD15,'full ppr adp'!C:K,9,FALSE),IF(Settings!$J$17=0,VLOOKUP(AD15,'standard adp'!C:J,8,FALSE),VLOOKUP(AD15,'half ppr adp'!C:J,8,FALSE))),VLOOKUP(AD15,'full ppr adp'!C:K,9,FALSE))</f>
        <v>248.5</v>
      </c>
    </row>
    <row r="16" spans="1:34" x14ac:dyDescent="0.25">
      <c r="A16" s="9" t="s">
        <v>31</v>
      </c>
      <c r="B16" s="9" t="s">
        <v>466</v>
      </c>
      <c r="C16" s="8">
        <f>VLOOKUP(A16,'qb data'!G:S,13,FALSE)</f>
        <v>279.64236495000006</v>
      </c>
      <c r="D16" s="2">
        <f>IFERROR(C16-LARGE($C$3:$C$34,'Position Expectations'!$B$3+1),C16-MIN($C$3:$C$34))</f>
        <v>14.719912050000005</v>
      </c>
      <c r="E16" s="2">
        <f>IFERROR(C16-LARGE($C$3:$C$34,Settings!$F$21*Settings!$D$22),C16-MIN($C$3:$C$34))</f>
        <v>-1.7543062499999564</v>
      </c>
      <c r="F16" s="15">
        <f>(IFERROR(IF(Settings!$J$17=1,VLOOKUP(_xlfn.CONCAT(B16,A16),'full ppr adp'!$A:$K,11,FALSE),IF(Settings!$J$17=0,VLOOKUP(_xlfn.CONCAT(B16,A16),'standard adp'!$A:$J,10,FALSE),VLOOKUP(_xlfn.CONCAT(B16,A16),'half ppr adp'!$A:$J,10,FALSE))),VLOOKUP(_xlfn.CONCAT(B16,A16),'full ppr adp'!$A:$K,11,FALSE)))</f>
        <v>86</v>
      </c>
      <c r="H16" s="9" t="s">
        <v>291</v>
      </c>
      <c r="I16" s="9" t="s">
        <v>502</v>
      </c>
      <c r="J16" s="8">
        <f>VLOOKUP(_xlfn.CONCAT(I16,H16),'rb data'!A:X,24,FALSE)</f>
        <v>219.33526359999999</v>
      </c>
      <c r="K16" s="2">
        <f>IFERROR(J16-LARGE($J$3:$J$100,'Position Expectations'!$B$4+1),J16-MIN($J$3:$J$100))</f>
        <v>159.76873879999999</v>
      </c>
      <c r="L16" s="2">
        <f>IFERROR(J16-LARGE($J$3:$J$100,Settings!$F$21*Settings!$D$23),J16-MIN($J$3:$J$100))+IF(Settings!$D$26&gt;0,MAX(0,LARGE($J$3:$J$100,Settings!$F$21*Settings!$D$23)-LARGE(($Q$3:$Q$150,$J$3:$J$100),Settings!$F$21*(Settings!$D$23+Settings!$D$24+Settings!$D$26))),0)</f>
        <v>50.279602099999948</v>
      </c>
      <c r="M16" s="15">
        <f>IFERROR((IFERROR(IF(Settings!$J$17=1,VLOOKUP(_xlfn.CONCAT(I16,H16),'full ppr adp'!$A:$K,11,FALSE),IF(Settings!$J$17=0,VLOOKUP(_xlfn.CONCAT(I16,H16),'standard adp'!$A:$J,10,FALSE),VLOOKUP(_xlfn.CONCAT(I16,H16),'half ppr adp'!$A:$J,10,FALSE))),VLOOKUP(_xlfn.CONCAT(I16,H16),'full ppr adp'!$A:$K,11,FALSE))),"UND")</f>
        <v>41.666666666666664</v>
      </c>
      <c r="O16" s="9" t="s">
        <v>195</v>
      </c>
      <c r="P16" s="9" t="s">
        <v>477</v>
      </c>
      <c r="Q16" s="8">
        <f>VLOOKUP(_xlfn.CONCAT(P16,O16),'wr data'!A:X,24,FALSE)</f>
        <v>228.92032180000001</v>
      </c>
      <c r="R16" s="2">
        <f>IFERROR(Q16-LARGE($Q$3:$Q$150,'Position Expectations'!$B$5+1),Q16-MIN($Q$3:$Q$150))</f>
        <v>102.35972729999997</v>
      </c>
      <c r="S16" s="2">
        <f>IFERROR(Q16-LARGE($Q$3:$Q$150,Settings!$F$21*Settings!$D$24),Q16-MIN($Q$3:$Q$150))+IF(Settings!$D$26&gt;0,MAX(0,LARGE($Q$3:$Q$150,Settings!$F$21*Settings!$D$24)-LARGE(($Q$3:$Q$150,$J$3:$J$100),Settings!$F$21*(Settings!$D$23+Settings!$D$24+Settings!$D$26))),0)</f>
        <v>57.172043900000006</v>
      </c>
      <c r="T16" s="15">
        <f>IFERROR((IFERROR(IF(Settings!$J$17=1,VLOOKUP(_xlfn.CONCAT(P16,O16),'full ppr adp'!$A:$K,11,FALSE),IF(Settings!$J$17=0,VLOOKUP(_xlfn.CONCAT(P16,O16),'standard adp'!$A:$J,10,FALSE),VLOOKUP(_xlfn.CONCAT(P16,O16),'half ppr adp'!$A:$J,10,FALSE))),VLOOKUP(_xlfn.CONCAT(P16,O16),'full ppr adp'!$A:$K,11,FALSE))),"UND")</f>
        <v>42.333333333333336</v>
      </c>
      <c r="V16" s="9" t="s">
        <v>374</v>
      </c>
      <c r="W16" s="9" t="s">
        <v>508</v>
      </c>
      <c r="X16" s="2">
        <f>VLOOKUP(_xlfn.CONCAT(W16,V16),'te data'!A:X,24,FALSE)</f>
        <v>128.21818086000002</v>
      </c>
      <c r="Y16" s="2">
        <f>IFERROR(X16-LARGE($X$3:$X$54,'Position Expectations'!$B$6+1),X16-MIN($X$3:$X$54))</f>
        <v>5.6211832600000093</v>
      </c>
      <c r="Z16" s="2">
        <f>IFERROR(X16-LARGE($X$3:$X$75,Settings!$F$21*Settings!$D$25),X16-MIN($X$3:$X$75))+IF(Settings!$D$26&gt;0,MAX(0,LARGE($X$3:$X$75,Settings!$F$21*Settings!$D$25)-LARGE(($Q$3:$Q$150,$J$3:$J$100,$X$3:$X$75),Settings!$F$21*(Settings!$D$23+Settings!$D$24+Settings!$D$26))),0)</f>
        <v>-5.2075706399999717</v>
      </c>
      <c r="AA16" s="15">
        <f>IFERROR((IFERROR(IF(Settings!$J$17=1,VLOOKUP(_xlfn.CONCAT(W16,V16),'full ppr adp'!$A:$K,11,FALSE),IF(Settings!$J$17=0,VLOOKUP(_xlfn.CONCAT(W16,V16),'standard adp'!$A:$J,10,FALSE),VLOOKUP(_xlfn.CONCAT(W16,V16),'half ppr adp'!$A:$J,10,FALSE))),VLOOKUP(_xlfn.CONCAT(W16,V16),'full ppr adp'!$A:$K,11,FALSE))),"UND")</f>
        <v>162.33333333333334</v>
      </c>
      <c r="AC16" s="6">
        <f>VLOOKUP(AD16,'def data'!A:F,6,FALSE)</f>
        <v>11</v>
      </c>
      <c r="AD16" s="6" t="s">
        <v>25</v>
      </c>
      <c r="AE16" s="6">
        <f>VLOOKUP($AD16,'def data'!$A:$F,2,FALSE)</f>
        <v>11</v>
      </c>
      <c r="AF16" s="6">
        <f>VLOOKUP($AD16,'def data'!$A:$F,3,FALSE)</f>
        <v>22</v>
      </c>
      <c r="AG16" s="6">
        <f>VLOOKUP($AD16,'def data'!$A:$F,4,FALSE)</f>
        <v>10</v>
      </c>
      <c r="AH16" s="8">
        <f>IFERROR(IF(Settings!$J$17=1,VLOOKUP(AD16,'full ppr adp'!C:K,9,FALSE),IF(Settings!$J$17=0,VLOOKUP(AD16,'standard adp'!C:J,8,FALSE),VLOOKUP(AD16,'half ppr adp'!C:J,8,FALSE))),VLOOKUP(AD16,'full ppr adp'!C:K,9,FALSE))</f>
        <v>169</v>
      </c>
    </row>
    <row r="17" spans="1:34" x14ac:dyDescent="0.25">
      <c r="A17" s="9" t="s">
        <v>199</v>
      </c>
      <c r="B17" s="9" t="s">
        <v>477</v>
      </c>
      <c r="C17" s="8">
        <f>VLOOKUP(A17,'qb data'!G:S,13,FALSE)</f>
        <v>278.48742199999998</v>
      </c>
      <c r="D17" s="2">
        <f>IFERROR(C17-LARGE($C$3:$C$34,'Position Expectations'!$B$3+1),C17-MIN($C$3:$C$34))</f>
        <v>13.564969099999928</v>
      </c>
      <c r="E17" s="2">
        <f>IFERROR(C17-LARGE($C$3:$C$34,Settings!$F$21*Settings!$D$22),C17-MIN($C$3:$C$34))</f>
        <v>-2.9092492000000334</v>
      </c>
      <c r="F17" s="15">
        <f>(IFERROR(IF(Settings!$J$17=1,VLOOKUP(_xlfn.CONCAT(B17,A17),'full ppr adp'!$A:$K,11,FALSE),IF(Settings!$J$17=0,VLOOKUP(_xlfn.CONCAT(B17,A17),'standard adp'!$A:$J,10,FALSE),VLOOKUP(_xlfn.CONCAT(B17,A17),'half ppr adp'!$A:$J,10,FALSE))),VLOOKUP(_xlfn.CONCAT(B17,A17),'full ppr adp'!$A:$K,11,FALSE)))</f>
        <v>85.666666666666671</v>
      </c>
      <c r="H17" s="9" t="s">
        <v>197</v>
      </c>
      <c r="I17" s="9" t="s">
        <v>477</v>
      </c>
      <c r="J17" s="8">
        <f>VLOOKUP(_xlfn.CONCAT(I17,H17),'rb data'!A:X,24,FALSE)</f>
        <v>218.1503266</v>
      </c>
      <c r="K17" s="2">
        <f>IFERROR(J17-LARGE($J$3:$J$100,'Position Expectations'!$B$4+1),J17-MIN($J$3:$J$100))</f>
        <v>158.5838018</v>
      </c>
      <c r="L17" s="2">
        <f>IFERROR(J17-LARGE($J$3:$J$100,Settings!$F$21*Settings!$D$23),J17-MIN($J$3:$J$100))+IF(Settings!$D$26&gt;0,MAX(0,LARGE($J$3:$J$100,Settings!$F$21*Settings!$D$23)-LARGE(($Q$3:$Q$150,$J$3:$J$100),Settings!$F$21*(Settings!$D$23+Settings!$D$24+Settings!$D$26))),0)</f>
        <v>49.094665099999958</v>
      </c>
      <c r="M17" s="15">
        <f>IFERROR((IFERROR(IF(Settings!$J$17=1,VLOOKUP(_xlfn.CONCAT(I17,H17),'full ppr adp'!$A:$K,11,FALSE),IF(Settings!$J$17=0,VLOOKUP(_xlfn.CONCAT(I17,H17),'standard adp'!$A:$J,10,FALSE),VLOOKUP(_xlfn.CONCAT(I17,H17),'half ppr adp'!$A:$J,10,FALSE))),VLOOKUP(_xlfn.CONCAT(I17,H17),'full ppr adp'!$A:$K,11,FALSE))),"UND")</f>
        <v>31</v>
      </c>
      <c r="O17" s="9" t="s">
        <v>82</v>
      </c>
      <c r="P17" s="9" t="s">
        <v>499</v>
      </c>
      <c r="Q17" s="8">
        <f>VLOOKUP(_xlfn.CONCAT(P17,O17),'wr data'!A:X,24,FALSE)</f>
        <v>228.72307384000001</v>
      </c>
      <c r="R17" s="2">
        <f>IFERROR(Q17-LARGE($Q$3:$Q$150,'Position Expectations'!$B$5+1),Q17-MIN($Q$3:$Q$150))</f>
        <v>102.16247933999998</v>
      </c>
      <c r="S17" s="2">
        <f>IFERROR(Q17-LARGE($Q$3:$Q$150,Settings!$F$21*Settings!$D$24),Q17-MIN($Q$3:$Q$150))+IF(Settings!$D$26&gt;0,MAX(0,LARGE($Q$3:$Q$150,Settings!$F$21*Settings!$D$24)-LARGE(($Q$3:$Q$150,$J$3:$J$100),Settings!$F$21*(Settings!$D$23+Settings!$D$24+Settings!$D$26))),0)</f>
        <v>56.974795940000007</v>
      </c>
      <c r="T17" s="15">
        <f>IFERROR((IFERROR(IF(Settings!$J$17=1,VLOOKUP(_xlfn.CONCAT(P17,O17),'full ppr adp'!$A:$K,11,FALSE),IF(Settings!$J$17=0,VLOOKUP(_xlfn.CONCAT(P17,O17),'standard adp'!$A:$J,10,FALSE),VLOOKUP(_xlfn.CONCAT(P17,O17),'half ppr adp'!$A:$J,10,FALSE))),VLOOKUP(_xlfn.CONCAT(P17,O17),'full ppr adp'!$A:$K,11,FALSE))),"UND")</f>
        <v>30.666666666666668</v>
      </c>
      <c r="V17" s="9" t="s">
        <v>244</v>
      </c>
      <c r="W17" s="9" t="s">
        <v>468</v>
      </c>
      <c r="X17" s="2">
        <f>VLOOKUP(_xlfn.CONCAT(W17,V17),'te data'!A:X,24,FALSE)</f>
        <v>127.2997779</v>
      </c>
      <c r="Y17" s="2">
        <f>IFERROR(X17-LARGE($X$3:$X$54,'Position Expectations'!$B$6+1),X17-MIN($X$3:$X$54))</f>
        <v>4.7027802999999864</v>
      </c>
      <c r="Z17" s="2">
        <f>IFERROR(X17-LARGE($X$3:$X$75,Settings!$F$21*Settings!$D$25),X17-MIN($X$3:$X$75))+IF(Settings!$D$26&gt;0,MAX(0,LARGE($X$3:$X$75,Settings!$F$21*Settings!$D$25)-LARGE(($Q$3:$Q$150,$J$3:$J$100,$X$3:$X$75),Settings!$F$21*(Settings!$D$23+Settings!$D$24+Settings!$D$26))),0)</f>
        <v>-6.1259735999999947</v>
      </c>
      <c r="AA17" s="15">
        <f>IFERROR((IFERROR(IF(Settings!$J$17=1,VLOOKUP(_xlfn.CONCAT(W17,V17),'full ppr adp'!$A:$K,11,FALSE),IF(Settings!$J$17=0,VLOOKUP(_xlfn.CONCAT(W17,V17),'standard adp'!$A:$J,10,FALSE),VLOOKUP(_xlfn.CONCAT(W17,V17),'half ppr adp'!$A:$J,10,FALSE))),VLOOKUP(_xlfn.CONCAT(W17,V17),'full ppr adp'!$A:$K,11,FALSE))),"UND")</f>
        <v>160</v>
      </c>
      <c r="AC17" s="6">
        <f>VLOOKUP(AD17,'def data'!A:F,6,FALSE)</f>
        <v>12</v>
      </c>
      <c r="AD17" s="6" t="s">
        <v>123</v>
      </c>
      <c r="AE17" s="6">
        <f>VLOOKUP($AD17,'def data'!$A:$F,2,FALSE)</f>
        <v>23</v>
      </c>
      <c r="AF17" s="6">
        <f>VLOOKUP($AD17,'def data'!$A:$F,3,FALSE)</f>
        <v>9</v>
      </c>
      <c r="AG17" s="6">
        <f>VLOOKUP($AD17,'def data'!$A:$F,4,FALSE)</f>
        <v>9</v>
      </c>
      <c r="AH17" s="8">
        <f>IFERROR(IF(Settings!$J$17=1,VLOOKUP(AD17,'full ppr adp'!C:K,9,FALSE),IF(Settings!$J$17=0,VLOOKUP(AD17,'standard adp'!C:J,8,FALSE),VLOOKUP(AD17,'half ppr adp'!C:J,8,FALSE))),VLOOKUP(AD17,'full ppr adp'!C:K,9,FALSE))</f>
        <v>188</v>
      </c>
    </row>
    <row r="18" spans="1:34" x14ac:dyDescent="0.25">
      <c r="A18" s="9" t="s">
        <v>295</v>
      </c>
      <c r="B18" s="9" t="s">
        <v>502</v>
      </c>
      <c r="C18" s="8">
        <f>VLOOKUP(A18,'qb data'!G:S,13,FALSE)</f>
        <v>267.48253693999993</v>
      </c>
      <c r="D18" s="2">
        <f>IFERROR(C18-LARGE($C$3:$C$34,'Position Expectations'!$B$3+1),C18-MIN($C$3:$C$34))</f>
        <v>2.5600840399998788</v>
      </c>
      <c r="E18" s="2">
        <f>IFERROR(C18-LARGE($C$3:$C$34,Settings!$F$21*Settings!$D$22),C18-MIN($C$3:$C$34))</f>
        <v>-13.914134260000083</v>
      </c>
      <c r="F18" s="15">
        <f>(IFERROR(IF(Settings!$J$17=1,VLOOKUP(_xlfn.CONCAT(B18,A18),'full ppr adp'!$A:$K,11,FALSE),IF(Settings!$J$17=0,VLOOKUP(_xlfn.CONCAT(B18,A18),'standard adp'!$A:$J,10,FALSE),VLOOKUP(_xlfn.CONCAT(B18,A18),'half ppr adp'!$A:$J,10,FALSE))),VLOOKUP(_xlfn.CONCAT(B18,A18),'full ppr adp'!$A:$K,11,FALSE)))</f>
        <v>135.33333333333334</v>
      </c>
      <c r="H18" s="9" t="s">
        <v>280</v>
      </c>
      <c r="I18" s="9" t="s">
        <v>473</v>
      </c>
      <c r="J18" s="8">
        <f>VLOOKUP(_xlfn.CONCAT(I18,H18),'rb data'!A:X,24,FALSE)</f>
        <v>211.89531904999998</v>
      </c>
      <c r="K18" s="2">
        <f>IFERROR(J18-LARGE($J$3:$J$100,'Position Expectations'!$B$4+1),J18-MIN($J$3:$J$100))</f>
        <v>152.32879424999999</v>
      </c>
      <c r="L18" s="2">
        <f>IFERROR(J18-LARGE($J$3:$J$100,Settings!$F$21*Settings!$D$23),J18-MIN($J$3:$J$100))+IF(Settings!$D$26&gt;0,MAX(0,LARGE($J$3:$J$100,Settings!$F$21*Settings!$D$23)-LARGE(($Q$3:$Q$150,$J$3:$J$100),Settings!$F$21*(Settings!$D$23+Settings!$D$24+Settings!$D$26))),0)</f>
        <v>42.839657549999941</v>
      </c>
      <c r="M18" s="15">
        <f>IFERROR((IFERROR(IF(Settings!$J$17=1,VLOOKUP(_xlfn.CONCAT(I18,H18),'full ppr adp'!$A:$K,11,FALSE),IF(Settings!$J$17=0,VLOOKUP(_xlfn.CONCAT(I18,H18),'standard adp'!$A:$J,10,FALSE),VLOOKUP(_xlfn.CONCAT(I18,H18),'half ppr adp'!$A:$J,10,FALSE))),VLOOKUP(_xlfn.CONCAT(I18,H18),'full ppr adp'!$A:$K,11,FALSE))),"UND")</f>
        <v>14</v>
      </c>
      <c r="O18" s="9" t="s">
        <v>238</v>
      </c>
      <c r="P18" s="9" t="s">
        <v>468</v>
      </c>
      <c r="Q18" s="8">
        <f>VLOOKUP(_xlfn.CONCAT(P18,O18),'wr data'!A:X,24,FALSE)</f>
        <v>227.9190825</v>
      </c>
      <c r="R18" s="2">
        <f>IFERROR(Q18-LARGE($Q$3:$Q$150,'Position Expectations'!$B$5+1),Q18-MIN($Q$3:$Q$150))</f>
        <v>101.35848799999997</v>
      </c>
      <c r="S18" s="2">
        <f>IFERROR(Q18-LARGE($Q$3:$Q$150,Settings!$F$21*Settings!$D$24),Q18-MIN($Q$3:$Q$150))+IF(Settings!$D$26&gt;0,MAX(0,LARGE($Q$3:$Q$150,Settings!$F$21*Settings!$D$24)-LARGE(($Q$3:$Q$150,$J$3:$J$100),Settings!$F$21*(Settings!$D$23+Settings!$D$24+Settings!$D$26))),0)</f>
        <v>56.170804599999997</v>
      </c>
      <c r="T18" s="15">
        <f>IFERROR((IFERROR(IF(Settings!$J$17=1,VLOOKUP(_xlfn.CONCAT(P18,O18),'full ppr adp'!$A:$K,11,FALSE),IF(Settings!$J$17=0,VLOOKUP(_xlfn.CONCAT(P18,O18),'standard adp'!$A:$J,10,FALSE),VLOOKUP(_xlfn.CONCAT(P18,O18),'half ppr adp'!$A:$J,10,FALSE))),VLOOKUP(_xlfn.CONCAT(P18,O18),'full ppr adp'!$A:$K,11,FALSE))),"UND")</f>
        <v>41</v>
      </c>
      <c r="V18" s="9" t="s">
        <v>276</v>
      </c>
      <c r="W18" s="9" t="s">
        <v>475</v>
      </c>
      <c r="X18" s="2">
        <f>VLOOKUP(_xlfn.CONCAT(W18,V18),'te data'!A:X,24,FALSE)</f>
        <v>125.95510760000002</v>
      </c>
      <c r="Y18" s="2">
        <f>IFERROR(X18-LARGE($X$3:$X$54,'Position Expectations'!$B$6+1),X18-MIN($X$3:$X$54))</f>
        <v>3.3581100000000106</v>
      </c>
      <c r="Z18" s="2">
        <f>IFERROR(X18-LARGE($X$3:$X$75,Settings!$F$21*Settings!$D$25),X18-MIN($X$3:$X$75))+IF(Settings!$D$26&gt;0,MAX(0,LARGE($X$3:$X$75,Settings!$F$21*Settings!$D$25)-LARGE(($Q$3:$Q$150,$J$3:$J$100,$X$3:$X$75),Settings!$F$21*(Settings!$D$23+Settings!$D$24+Settings!$D$26))),0)</f>
        <v>-7.4706438999999705</v>
      </c>
      <c r="AA18" s="15">
        <f>IFERROR((IFERROR(IF(Settings!$J$17=1,VLOOKUP(_xlfn.CONCAT(W18,V18),'full ppr adp'!$A:$K,11,FALSE),IF(Settings!$J$17=0,VLOOKUP(_xlfn.CONCAT(W18,V18),'standard adp'!$A:$J,10,FALSE),VLOOKUP(_xlfn.CONCAT(W18,V18),'half ppr adp'!$A:$J,10,FALSE))),VLOOKUP(_xlfn.CONCAT(W18,V18),'full ppr adp'!$A:$K,11,FALSE))),"UND")</f>
        <v>149</v>
      </c>
      <c r="AC18" s="6">
        <f>VLOOKUP(AD18,'def data'!A:F,6,FALSE)</f>
        <v>13</v>
      </c>
      <c r="AD18" s="6" t="s">
        <v>268</v>
      </c>
      <c r="AE18" s="6">
        <f>VLOOKUP($AD18,'def data'!$A:$F,2,FALSE)</f>
        <v>10</v>
      </c>
      <c r="AF18" s="6">
        <f>VLOOKUP($AD18,'def data'!$A:$F,3,FALSE)</f>
        <v>14</v>
      </c>
      <c r="AG18" s="6">
        <f>VLOOKUP($AD18,'def data'!$A:$F,4,FALSE)</f>
        <v>13</v>
      </c>
      <c r="AH18" s="8">
        <f>IFERROR(IF(Settings!$J$17=1,VLOOKUP(AD18,'full ppr adp'!C:K,9,FALSE),IF(Settings!$J$17=0,VLOOKUP(AD18,'standard adp'!C:J,8,FALSE),VLOOKUP(AD18,'half ppr adp'!C:J,8,FALSE))),VLOOKUP(AD18,'full ppr adp'!C:K,9,FALSE))</f>
        <v>223.33333333333334</v>
      </c>
    </row>
    <row r="19" spans="1:34" x14ac:dyDescent="0.25">
      <c r="A19" s="9" t="s">
        <v>183</v>
      </c>
      <c r="B19" s="9" t="s">
        <v>510</v>
      </c>
      <c r="C19" s="8">
        <f>VLOOKUP(A19,'qb data'!G:S,13,FALSE)</f>
        <v>266.13545600000009</v>
      </c>
      <c r="D19" s="2">
        <f>IFERROR(C19-LARGE($C$3:$C$34,'Position Expectations'!$B$3+1),C19-MIN($C$3:$C$34))</f>
        <v>1.2130031000000372</v>
      </c>
      <c r="E19" s="2">
        <f>IFERROR(C19-LARGE($C$3:$C$34,Settings!$F$21*Settings!$D$22),C19-MIN($C$3:$C$34))</f>
        <v>-15.261215199999924</v>
      </c>
      <c r="F19" s="15">
        <f>(IFERROR(IF(Settings!$J$17=1,VLOOKUP(_xlfn.CONCAT(B19,A19),'full ppr adp'!$A:$K,11,FALSE),IF(Settings!$J$17=0,VLOOKUP(_xlfn.CONCAT(B19,A19),'standard adp'!$A:$J,10,FALSE),VLOOKUP(_xlfn.CONCAT(B19,A19),'half ppr adp'!$A:$J,10,FALSE))),VLOOKUP(_xlfn.CONCAT(B19,A19),'full ppr adp'!$A:$K,11,FALSE)))</f>
        <v>142</v>
      </c>
      <c r="H19" s="9" t="s">
        <v>39</v>
      </c>
      <c r="I19" s="9" t="s">
        <v>513</v>
      </c>
      <c r="J19" s="8">
        <f>VLOOKUP(_xlfn.CONCAT(I19,H19),'rb data'!A:X,24,FALSE)</f>
        <v>204.65307999999999</v>
      </c>
      <c r="K19" s="2">
        <f>IFERROR(J19-LARGE($J$3:$J$100,'Position Expectations'!$B$4+1),J19-MIN($J$3:$J$100))</f>
        <v>145.08655519999999</v>
      </c>
      <c r="L19" s="2">
        <f>IFERROR(J19-LARGE($J$3:$J$100,Settings!$F$21*Settings!$D$23),J19-MIN($J$3:$J$100))+IF(Settings!$D$26&gt;0,MAX(0,LARGE($J$3:$J$100,Settings!$F$21*Settings!$D$23)-LARGE(($Q$3:$Q$150,$J$3:$J$100),Settings!$F$21*(Settings!$D$23+Settings!$D$24+Settings!$D$26))),0)</f>
        <v>35.597418499999947</v>
      </c>
      <c r="M19" s="15">
        <f>IFERROR((IFERROR(IF(Settings!$J$17=1,VLOOKUP(_xlfn.CONCAT(I19,H19),'full ppr adp'!$A:$K,11,FALSE),IF(Settings!$J$17=0,VLOOKUP(_xlfn.CONCAT(I19,H19),'standard adp'!$A:$J,10,FALSE),VLOOKUP(_xlfn.CONCAT(I19,H19),'half ppr adp'!$A:$J,10,FALSE))),VLOOKUP(_xlfn.CONCAT(I19,H19),'full ppr adp'!$A:$K,11,FALSE))),"UND")</f>
        <v>38.666666666666664</v>
      </c>
      <c r="O19" s="9" t="s">
        <v>408</v>
      </c>
      <c r="P19" s="9" t="s">
        <v>495</v>
      </c>
      <c r="Q19" s="8">
        <f>VLOOKUP(_xlfn.CONCAT(P19,O19),'wr data'!A:X,24,FALSE)</f>
        <v>224.08897487499999</v>
      </c>
      <c r="R19" s="2">
        <f>IFERROR(Q19-LARGE($Q$3:$Q$150,'Position Expectations'!$B$5+1),Q19-MIN($Q$3:$Q$150))</f>
        <v>97.528380374999955</v>
      </c>
      <c r="S19" s="2">
        <f>IFERROR(Q19-LARGE($Q$3:$Q$150,Settings!$F$21*Settings!$D$24),Q19-MIN($Q$3:$Q$150))+IF(Settings!$D$26&gt;0,MAX(0,LARGE($Q$3:$Q$150,Settings!$F$21*Settings!$D$24)-LARGE(($Q$3:$Q$150,$J$3:$J$100),Settings!$F$21*(Settings!$D$23+Settings!$D$24+Settings!$D$26))),0)</f>
        <v>52.340696974999986</v>
      </c>
      <c r="T19" s="15">
        <f>IFERROR((IFERROR(IF(Settings!$J$17=1,VLOOKUP(_xlfn.CONCAT(P19,O19),'full ppr adp'!$A:$K,11,FALSE),IF(Settings!$J$17=0,VLOOKUP(_xlfn.CONCAT(P19,O19),'standard adp'!$A:$J,10,FALSE),VLOOKUP(_xlfn.CONCAT(P19,O19),'half ppr adp'!$A:$J,10,FALSE))),VLOOKUP(_xlfn.CONCAT(P19,O19),'full ppr adp'!$A:$K,11,FALSE))),"UND")</f>
        <v>54.666666666666664</v>
      </c>
      <c r="V19" s="9" t="s">
        <v>145</v>
      </c>
      <c r="W19" s="9" t="s">
        <v>465</v>
      </c>
      <c r="X19" s="2">
        <f>VLOOKUP(_xlfn.CONCAT(W19,V19),'te data'!A:X,24,FALSE)</f>
        <v>125.29334254499997</v>
      </c>
      <c r="Y19" s="2">
        <f>IFERROR(X19-LARGE($X$3:$X$54,'Position Expectations'!$B$6+1),X19-MIN($X$3:$X$54))</f>
        <v>2.6963449449999644</v>
      </c>
      <c r="Z19" s="2">
        <f>IFERROR(X19-LARGE($X$3:$X$75,Settings!$F$21*Settings!$D$25),X19-MIN($X$3:$X$75))+IF(Settings!$D$26&gt;0,MAX(0,LARGE($X$3:$X$75,Settings!$F$21*Settings!$D$25)-LARGE(($Q$3:$Q$150,$J$3:$J$100,$X$3:$X$75),Settings!$F$21*(Settings!$D$23+Settings!$D$24+Settings!$D$26))),0)</f>
        <v>-8.1324089550000167</v>
      </c>
      <c r="AA19" s="15">
        <f>IFERROR((IFERROR(IF(Settings!$J$17=1,VLOOKUP(_xlfn.CONCAT(W19,V19),'full ppr adp'!$A:$K,11,FALSE),IF(Settings!$J$17=0,VLOOKUP(_xlfn.CONCAT(W19,V19),'standard adp'!$A:$J,10,FALSE),VLOOKUP(_xlfn.CONCAT(W19,V19),'half ppr adp'!$A:$J,10,FALSE))),VLOOKUP(_xlfn.CONCAT(W19,V19),'full ppr adp'!$A:$K,11,FALSE))),"UND")</f>
        <v>169.33333333333334</v>
      </c>
      <c r="AC19" s="6">
        <f>VLOOKUP(AD19,'def data'!A:F,6,FALSE)</f>
        <v>14</v>
      </c>
      <c r="AD19" s="6" t="s">
        <v>186</v>
      </c>
      <c r="AE19" s="6">
        <f>VLOOKUP($AD19,'def data'!$A:$F,2,FALSE)</f>
        <v>12</v>
      </c>
      <c r="AF19" s="6">
        <f>VLOOKUP($AD19,'def data'!$A:$F,3,FALSE)</f>
        <v>23</v>
      </c>
      <c r="AG19" s="6">
        <f>VLOOKUP($AD19,'def data'!$A:$F,4,FALSE)</f>
        <v>14</v>
      </c>
      <c r="AH19" s="8">
        <f>IFERROR(IF(Settings!$J$17=1,VLOOKUP(AD19,'full ppr adp'!C:K,9,FALSE),IF(Settings!$J$17=0,VLOOKUP(AD19,'standard adp'!C:J,8,FALSE),VLOOKUP(AD19,'half ppr adp'!C:J,8,FALSE))),VLOOKUP(AD19,'full ppr adp'!C:K,9,FALSE))</f>
        <v>217</v>
      </c>
    </row>
    <row r="20" spans="1:34" x14ac:dyDescent="0.25">
      <c r="A20" s="9" t="s">
        <v>236</v>
      </c>
      <c r="B20" s="9" t="s">
        <v>478</v>
      </c>
      <c r="C20" s="8">
        <f>VLOOKUP(A20,'qb data'!G:S,13,FALSE)</f>
        <v>265.56</v>
      </c>
      <c r="D20" s="2">
        <f>IFERROR(C20-LARGE($C$3:$C$34,'Position Expectations'!$B$3+1),C20-MIN($C$3:$C$34))</f>
        <v>0.6375470999999493</v>
      </c>
      <c r="E20" s="2">
        <f>IFERROR(C20-LARGE($C$3:$C$34,Settings!$F$21*Settings!$D$22),C20-MIN($C$3:$C$34))</f>
        <v>-15.836671200000012</v>
      </c>
      <c r="F20" s="15">
        <f>(IFERROR(IF(Settings!$J$17=1,VLOOKUP(_xlfn.CONCAT(B20,A20),'full ppr adp'!$A:$K,11,FALSE),IF(Settings!$J$17=0,VLOOKUP(_xlfn.CONCAT(B20,A20),'standard adp'!$A:$J,10,FALSE),VLOOKUP(_xlfn.CONCAT(B20,A20),'half ppr adp'!$A:$J,10,FALSE))),VLOOKUP(_xlfn.CONCAT(B20,A20),'full ppr adp'!$A:$K,11,FALSE)))</f>
        <v>151.33333333333334</v>
      </c>
      <c r="H20" s="9" t="s">
        <v>7</v>
      </c>
      <c r="I20" s="9" t="s">
        <v>516</v>
      </c>
      <c r="J20" s="8">
        <f>VLOOKUP(_xlfn.CONCAT(I20,H20),'rb data'!A:X,24,FALSE)</f>
        <v>202.97373680000001</v>
      </c>
      <c r="K20" s="2">
        <f>IFERROR(J20-LARGE($J$3:$J$100,'Position Expectations'!$B$4+1),J20-MIN($J$3:$J$100))</f>
        <v>143.40721200000002</v>
      </c>
      <c r="L20" s="2">
        <f>IFERROR(J20-LARGE($J$3:$J$100,Settings!$F$21*Settings!$D$23),J20-MIN($J$3:$J$100))+IF(Settings!$D$26&gt;0,MAX(0,LARGE($J$3:$J$100,Settings!$F$21*Settings!$D$23)-LARGE(($Q$3:$Q$150,$J$3:$J$100),Settings!$F$21*(Settings!$D$23+Settings!$D$24+Settings!$D$26))),0)</f>
        <v>33.91807529999997</v>
      </c>
      <c r="M20" s="15">
        <f>IFERROR((IFERROR(IF(Settings!$J$17=1,VLOOKUP(_xlfn.CONCAT(I20,H20),'full ppr adp'!$A:$K,11,FALSE),IF(Settings!$J$17=0,VLOOKUP(_xlfn.CONCAT(I20,H20),'standard adp'!$A:$J,10,FALSE),VLOOKUP(_xlfn.CONCAT(I20,H20),'half ppr adp'!$A:$J,10,FALSE))),VLOOKUP(_xlfn.CONCAT(I20,H20),'full ppr adp'!$A:$K,11,FALSE))),"UND")</f>
        <v>41.333333333333336</v>
      </c>
      <c r="O20" s="9" t="s">
        <v>17</v>
      </c>
      <c r="P20" s="9" t="s">
        <v>542</v>
      </c>
      <c r="Q20" s="8">
        <f>VLOOKUP(_xlfn.CONCAT(P20,O20),'wr data'!A:X,24,FALSE)</f>
        <v>220.00790160000003</v>
      </c>
      <c r="R20" s="2">
        <f>IFERROR(Q20-LARGE($Q$3:$Q$150,'Position Expectations'!$B$5+1),Q20-MIN($Q$3:$Q$150))</f>
        <v>93.447307099999989</v>
      </c>
      <c r="S20" s="2">
        <f>IFERROR(Q20-LARGE($Q$3:$Q$150,Settings!$F$21*Settings!$D$24),Q20-MIN($Q$3:$Q$150))+IF(Settings!$D$26&gt;0,MAX(0,LARGE($Q$3:$Q$150,Settings!$F$21*Settings!$D$24)-LARGE(($Q$3:$Q$150,$J$3:$J$100),Settings!$F$21*(Settings!$D$23+Settings!$D$24+Settings!$D$26))),0)</f>
        <v>48.25962370000002</v>
      </c>
      <c r="T20" s="15">
        <f>IFERROR((IFERROR(IF(Settings!$J$17=1,VLOOKUP(_xlfn.CONCAT(P20,O20),'full ppr adp'!$A:$K,11,FALSE),IF(Settings!$J$17=0,VLOOKUP(_xlfn.CONCAT(P20,O20),'standard adp'!$A:$J,10,FALSE),VLOOKUP(_xlfn.CONCAT(P20,O20),'half ppr adp'!$A:$J,10,FALSE))),VLOOKUP(_xlfn.CONCAT(P20,O20),'full ppr adp'!$A:$K,11,FALSE))),"UND")</f>
        <v>58</v>
      </c>
      <c r="V20" s="9" t="s">
        <v>68</v>
      </c>
      <c r="W20" s="9" t="s">
        <v>492</v>
      </c>
      <c r="X20" s="2">
        <f>VLOOKUP(_xlfn.CONCAT(W20,V20),'te data'!A:X,24,FALSE)</f>
        <v>123.48881424000001</v>
      </c>
      <c r="Y20" s="2">
        <f>IFERROR(X20-LARGE($X$3:$X$54,'Position Expectations'!$B$6+1),X20-MIN($X$3:$X$54))</f>
        <v>0.89181664000000183</v>
      </c>
      <c r="Z20" s="2">
        <f>IFERROR(X20-LARGE($X$3:$X$75,Settings!$F$21*Settings!$D$25),X20-MIN($X$3:$X$75))+IF(Settings!$D$26&gt;0,MAX(0,LARGE($X$3:$X$75,Settings!$F$21*Settings!$D$25)-LARGE(($Q$3:$Q$150,$J$3:$J$100,$X$3:$X$75),Settings!$F$21*(Settings!$D$23+Settings!$D$24+Settings!$D$26))),0)</f>
        <v>-9.9369372599999792</v>
      </c>
      <c r="AA20" s="15">
        <f>IFERROR((IFERROR(IF(Settings!$J$17=1,VLOOKUP(_xlfn.CONCAT(W20,V20),'full ppr adp'!$A:$K,11,FALSE),IF(Settings!$J$17=0,VLOOKUP(_xlfn.CONCAT(W20,V20),'standard adp'!$A:$J,10,FALSE),VLOOKUP(_xlfn.CONCAT(W20,V20),'half ppr adp'!$A:$J,10,FALSE))),VLOOKUP(_xlfn.CONCAT(W20,V20),'full ppr adp'!$A:$K,11,FALSE))),"UND")</f>
        <v>128</v>
      </c>
      <c r="AC20" s="6">
        <f>VLOOKUP(AD20,'def data'!A:F,6,FALSE)</f>
        <v>15</v>
      </c>
      <c r="AD20" s="6" t="s">
        <v>257</v>
      </c>
      <c r="AE20" s="6">
        <f>VLOOKUP($AD20,'def data'!$A:$F,2,FALSE)</f>
        <v>14</v>
      </c>
      <c r="AF20" s="6">
        <f>VLOOKUP($AD20,'def data'!$A:$F,3,FALSE)</f>
        <v>12</v>
      </c>
      <c r="AG20" s="6">
        <f>VLOOKUP($AD20,'def data'!$A:$F,4,FALSE)</f>
        <v>17</v>
      </c>
      <c r="AH20" s="8">
        <f>IFERROR(IF(Settings!$J$17=1,VLOOKUP(AD20,'full ppr adp'!C:K,9,FALSE),IF(Settings!$J$17=0,VLOOKUP(AD20,'standard adp'!C:J,8,FALSE),VLOOKUP(AD20,'half ppr adp'!C:J,8,FALSE))),VLOOKUP(AD20,'full ppr adp'!C:K,9,FALSE))</f>
        <v>220.33333333333334</v>
      </c>
    </row>
    <row r="21" spans="1:34" x14ac:dyDescent="0.25">
      <c r="A21" s="9" t="s">
        <v>105</v>
      </c>
      <c r="B21" s="9" t="s">
        <v>464</v>
      </c>
      <c r="C21" s="8">
        <f>VLOOKUP(A21,'qb data'!G:S,13,FALSE)</f>
        <v>265.09145000000001</v>
      </c>
      <c r="D21" s="2">
        <f>IFERROR(C21-LARGE($C$3:$C$34,'Position Expectations'!$B$3+1),C21-MIN($C$3:$C$34))</f>
        <v>0.16899709999995594</v>
      </c>
      <c r="E21" s="2">
        <f>IFERROR(C21-LARGE($C$3:$C$34,Settings!$F$21*Settings!$D$22),C21-MIN($C$3:$C$34))</f>
        <v>-16.305221200000005</v>
      </c>
      <c r="F21" s="15">
        <f>(IFERROR(IF(Settings!$J$17=1,VLOOKUP(_xlfn.CONCAT(B21,A21),'full ppr adp'!$A:$K,11,FALSE),IF(Settings!$J$17=0,VLOOKUP(_xlfn.CONCAT(B21,A21),'standard adp'!$A:$J,10,FALSE),VLOOKUP(_xlfn.CONCAT(B21,A21),'half ppr adp'!$A:$J,10,FALSE))),VLOOKUP(_xlfn.CONCAT(B21,A21),'full ppr adp'!$A:$K,11,FALSE)))</f>
        <v>127.66666666666667</v>
      </c>
      <c r="H21" s="9" t="s">
        <v>119</v>
      </c>
      <c r="I21" s="9" t="s">
        <v>508</v>
      </c>
      <c r="J21" s="8">
        <f>VLOOKUP(_xlfn.CONCAT(I21,H21),'rb data'!A:X,24,FALSE)</f>
        <v>191.57816954</v>
      </c>
      <c r="K21" s="2">
        <f>IFERROR(J21-LARGE($J$3:$J$100,'Position Expectations'!$B$4+1),J21-MIN($J$3:$J$100))</f>
        <v>132.01164474000001</v>
      </c>
      <c r="L21" s="2">
        <f>IFERROR(J21-LARGE($J$3:$J$100,Settings!$F$21*Settings!$D$23),J21-MIN($J$3:$J$100))+IF(Settings!$D$26&gt;0,MAX(0,LARGE($J$3:$J$100,Settings!$F$21*Settings!$D$23)-LARGE(($Q$3:$Q$150,$J$3:$J$100),Settings!$F$21*(Settings!$D$23+Settings!$D$24+Settings!$D$26))),0)</f>
        <v>22.522508039999963</v>
      </c>
      <c r="M21" s="15">
        <f>IFERROR((IFERROR(IF(Settings!$J$17=1,VLOOKUP(_xlfn.CONCAT(I21,H21),'full ppr adp'!$A:$K,11,FALSE),IF(Settings!$J$17=0,VLOOKUP(_xlfn.CONCAT(I21,H21),'standard adp'!$A:$J,10,FALSE),VLOOKUP(_xlfn.CONCAT(I21,H21),'half ppr adp'!$A:$J,10,FALSE))),VLOOKUP(_xlfn.CONCAT(I21,H21),'full ppr adp'!$A:$K,11,FALSE))),"UND")</f>
        <v>38</v>
      </c>
      <c r="O21" s="9" t="s">
        <v>409</v>
      </c>
      <c r="P21" s="9" t="s">
        <v>534</v>
      </c>
      <c r="Q21" s="8">
        <f>VLOOKUP(_xlfn.CONCAT(P21,O21),'wr data'!A:X,24,FALSE)</f>
        <v>218.69093730000003</v>
      </c>
      <c r="R21" s="2">
        <f>IFERROR(Q21-LARGE($Q$3:$Q$150,'Position Expectations'!$B$5+1),Q21-MIN($Q$3:$Q$150))</f>
        <v>92.130342799999994</v>
      </c>
      <c r="S21" s="2">
        <f>IFERROR(Q21-LARGE($Q$3:$Q$150,Settings!$F$21*Settings!$D$24),Q21-MIN($Q$3:$Q$150))+IF(Settings!$D$26&gt;0,MAX(0,LARGE($Q$3:$Q$150,Settings!$F$21*Settings!$D$24)-LARGE(($Q$3:$Q$150,$J$3:$J$100),Settings!$F$21*(Settings!$D$23+Settings!$D$24+Settings!$D$26))),0)</f>
        <v>46.942659400000025</v>
      </c>
      <c r="T21" s="15">
        <f>IFERROR((IFERROR(IF(Settings!$J$17=1,VLOOKUP(_xlfn.CONCAT(P21,O21),'full ppr adp'!$A:$K,11,FALSE),IF(Settings!$J$17=0,VLOOKUP(_xlfn.CONCAT(P21,O21),'standard adp'!$A:$J,10,FALSE),VLOOKUP(_xlfn.CONCAT(P21,O21),'half ppr adp'!$A:$J,10,FALSE))),VLOOKUP(_xlfn.CONCAT(P21,O21),'full ppr adp'!$A:$K,11,FALSE))),"UND")</f>
        <v>58.666666666666664</v>
      </c>
      <c r="V21" s="9" t="s">
        <v>173</v>
      </c>
      <c r="W21" s="9" t="s">
        <v>523</v>
      </c>
      <c r="X21" s="2">
        <f>VLOOKUP(_xlfn.CONCAT(W21,V21),'te data'!A:X,24,FALSE)</f>
        <v>122.59699760000001</v>
      </c>
      <c r="Y21" s="2">
        <f>IFERROR(X21-LARGE($X$3:$X$54,'Position Expectations'!$B$6+1),X21-MIN($X$3:$X$54))</f>
        <v>0</v>
      </c>
      <c r="Z21" s="2">
        <f>IFERROR(X21-LARGE($X$3:$X$75,Settings!$F$21*Settings!$D$25),X21-MIN($X$3:$X$75))+IF(Settings!$D$26&gt;0,MAX(0,LARGE($X$3:$X$75,Settings!$F$21*Settings!$D$25)-LARGE(($Q$3:$Q$150,$J$3:$J$100,$X$3:$X$75),Settings!$F$21*(Settings!$D$23+Settings!$D$24+Settings!$D$26))),0)</f>
        <v>-10.828753899999981</v>
      </c>
      <c r="AA21" s="15">
        <f>IFERROR((IFERROR(IF(Settings!$J$17=1,VLOOKUP(_xlfn.CONCAT(W21,V21),'full ppr adp'!$A:$K,11,FALSE),IF(Settings!$J$17=0,VLOOKUP(_xlfn.CONCAT(W21,V21),'standard adp'!$A:$J,10,FALSE),VLOOKUP(_xlfn.CONCAT(W21,V21),'half ppr adp'!$A:$J,10,FALSE))),VLOOKUP(_xlfn.CONCAT(W21,V21),'full ppr adp'!$A:$K,11,FALSE))),"UND")</f>
        <v>158</v>
      </c>
      <c r="AC21" s="6">
        <f>VLOOKUP(AD21,'def data'!A:F,6,FALSE)</f>
        <v>16</v>
      </c>
      <c r="AD21" s="6" t="s">
        <v>15</v>
      </c>
      <c r="AE21" s="6">
        <f>VLOOKUP($AD21,'def data'!$A:$F,2,FALSE)</f>
        <v>25</v>
      </c>
      <c r="AF21" s="6">
        <f>VLOOKUP($AD21,'def data'!$A:$F,3,FALSE)</f>
        <v>16</v>
      </c>
      <c r="AG21" s="6">
        <f>VLOOKUP($AD21,'def data'!$A:$F,4,FALSE)</f>
        <v>16</v>
      </c>
      <c r="AH21" s="8">
        <f>IFERROR(IF(Settings!$J$17=1,VLOOKUP(AD21,'full ppr adp'!C:K,9,FALSE),IF(Settings!$J$17=0,VLOOKUP(AD21,'standard adp'!C:J,8,FALSE),VLOOKUP(AD21,'half ppr adp'!C:J,8,FALSE))),VLOOKUP(AD21,'full ppr adp'!C:K,9,FALSE))</f>
        <v>195</v>
      </c>
    </row>
    <row r="22" spans="1:34" x14ac:dyDescent="0.25">
      <c r="A22" s="9" t="s">
        <v>60</v>
      </c>
      <c r="B22" s="9" t="s">
        <v>491</v>
      </c>
      <c r="C22" s="8">
        <f>VLOOKUP(A22,'qb data'!G:S,13,FALSE)</f>
        <v>264.92245290000005</v>
      </c>
      <c r="D22" s="2">
        <f>IFERROR(C22-LARGE($C$3:$C$34,'Position Expectations'!$B$3+1),C22-MIN($C$3:$C$34))</f>
        <v>0</v>
      </c>
      <c r="E22" s="2">
        <f>IFERROR(C22-LARGE($C$3:$C$34,Settings!$F$21*Settings!$D$22),C22-MIN($C$3:$C$34))</f>
        <v>-16.474218299999961</v>
      </c>
      <c r="F22" s="15">
        <f>(IFERROR(IF(Settings!$J$17=1,VLOOKUP(_xlfn.CONCAT(B22,A22),'full ppr adp'!$A:$K,11,FALSE),IF(Settings!$J$17=0,VLOOKUP(_xlfn.CONCAT(B22,A22),'standard adp'!$A:$J,10,FALSE),VLOOKUP(_xlfn.CONCAT(B22,A22),'half ppr adp'!$A:$J,10,FALSE))),VLOOKUP(_xlfn.CONCAT(B22,A22),'full ppr adp'!$A:$K,11,FALSE)))</f>
        <v>157.66666666666666</v>
      </c>
      <c r="H22" s="9" t="s">
        <v>262</v>
      </c>
      <c r="I22" s="9" t="s">
        <v>505</v>
      </c>
      <c r="J22" s="8">
        <f>VLOOKUP(_xlfn.CONCAT(I22,H22),'rb data'!A:X,24,FALSE)</f>
        <v>186.97753560000001</v>
      </c>
      <c r="K22" s="2">
        <f>IFERROR(J22-LARGE($J$3:$J$100,'Position Expectations'!$B$4+1),J22-MIN($J$3:$J$100))</f>
        <v>127.41101080000001</v>
      </c>
      <c r="L22" s="2">
        <f>IFERROR(J22-LARGE($J$3:$J$100,Settings!$F$21*Settings!$D$23),J22-MIN($J$3:$J$100))+IF(Settings!$D$26&gt;0,MAX(0,LARGE($J$3:$J$100,Settings!$F$21*Settings!$D$23)-LARGE(($Q$3:$Q$150,$J$3:$J$100),Settings!$F$21*(Settings!$D$23+Settings!$D$24+Settings!$D$26))),0)</f>
        <v>17.921874099999968</v>
      </c>
      <c r="M22" s="15">
        <f>IFERROR((IFERROR(IF(Settings!$J$17=1,VLOOKUP(_xlfn.CONCAT(I22,H22),'full ppr adp'!$A:$K,11,FALSE),IF(Settings!$J$17=0,VLOOKUP(_xlfn.CONCAT(I22,H22),'standard adp'!$A:$J,10,FALSE),VLOOKUP(_xlfn.CONCAT(I22,H22),'half ppr adp'!$A:$J,10,FALSE))),VLOOKUP(_xlfn.CONCAT(I22,H22),'full ppr adp'!$A:$K,11,FALSE))),"UND")</f>
        <v>32.333333333333336</v>
      </c>
      <c r="O22" s="9" t="s">
        <v>212</v>
      </c>
      <c r="P22" s="9" t="s">
        <v>467</v>
      </c>
      <c r="Q22" s="8">
        <f>VLOOKUP(_xlfn.CONCAT(P22,O22),'wr data'!A:X,24,FALSE)</f>
        <v>206.55875280000001</v>
      </c>
      <c r="R22" s="2">
        <f>IFERROR(Q22-LARGE($Q$3:$Q$150,'Position Expectations'!$B$5+1),Q22-MIN($Q$3:$Q$150))</f>
        <v>79.998158299999972</v>
      </c>
      <c r="S22" s="2">
        <f>IFERROR(Q22-LARGE($Q$3:$Q$150,Settings!$F$21*Settings!$D$24),Q22-MIN($Q$3:$Q$150))+IF(Settings!$D$26&gt;0,MAX(0,LARGE($Q$3:$Q$150,Settings!$F$21*Settings!$D$24)-LARGE(($Q$3:$Q$150,$J$3:$J$100),Settings!$F$21*(Settings!$D$23+Settings!$D$24+Settings!$D$26))),0)</f>
        <v>34.810474900000003</v>
      </c>
      <c r="T22" s="15">
        <f>IFERROR((IFERROR(IF(Settings!$J$17=1,VLOOKUP(_xlfn.CONCAT(P22,O22),'full ppr adp'!$A:$K,11,FALSE),IF(Settings!$J$17=0,VLOOKUP(_xlfn.CONCAT(P22,O22),'standard adp'!$A:$J,10,FALSE),VLOOKUP(_xlfn.CONCAT(P22,O22),'half ppr adp'!$A:$J,10,FALSE))),VLOOKUP(_xlfn.CONCAT(P22,O22),'full ppr adp'!$A:$K,11,FALSE))),"UND")</f>
        <v>33.666666666666664</v>
      </c>
      <c r="V22" s="9" t="s">
        <v>297</v>
      </c>
      <c r="W22" s="9" t="s">
        <v>502</v>
      </c>
      <c r="X22" s="2">
        <f>VLOOKUP(_xlfn.CONCAT(W22,V22),'te data'!A:X,24,FALSE)</f>
        <v>122.03682260000001</v>
      </c>
      <c r="Y22" s="2">
        <f>IFERROR(X22-LARGE($X$3:$X$54,'Position Expectations'!$B$6+1),X22-MIN($X$3:$X$54))</f>
        <v>-0.56017500000000098</v>
      </c>
      <c r="Z22" s="2">
        <f>IFERROR(X22-LARGE($X$3:$X$75,Settings!$F$21*Settings!$D$25),X22-MIN($X$3:$X$75))+IF(Settings!$D$26&gt;0,MAX(0,LARGE($X$3:$X$75,Settings!$F$21*Settings!$D$25)-LARGE(($Q$3:$Q$150,$J$3:$J$100,$X$3:$X$75),Settings!$F$21*(Settings!$D$23+Settings!$D$24+Settings!$D$26))),0)</f>
        <v>-11.388928899999982</v>
      </c>
      <c r="AA22" s="15">
        <f>IFERROR((IFERROR(IF(Settings!$J$17=1,VLOOKUP(_xlfn.CONCAT(W22,V22),'full ppr adp'!$A:$K,11,FALSE),IF(Settings!$J$17=0,VLOOKUP(_xlfn.CONCAT(W22,V22),'standard adp'!$A:$J,10,FALSE),VLOOKUP(_xlfn.CONCAT(W22,V22),'half ppr adp'!$A:$J,10,FALSE))),VLOOKUP(_xlfn.CONCAT(W22,V22),'full ppr adp'!$A:$K,11,FALSE))),"UND")</f>
        <v>151.33333333333334</v>
      </c>
      <c r="AC22" s="6">
        <f>VLOOKUP(AD22,'def data'!A:F,6,FALSE)</f>
        <v>17</v>
      </c>
      <c r="AD22" s="6" t="s">
        <v>81</v>
      </c>
      <c r="AE22" s="6">
        <f>VLOOKUP($AD22,'def data'!$A:$F,2,FALSE)</f>
        <v>31</v>
      </c>
      <c r="AF22" s="6">
        <f>VLOOKUP($AD22,'def data'!$A:$F,3,FALSE)</f>
        <v>24</v>
      </c>
      <c r="AG22" s="6">
        <f>VLOOKUP($AD22,'def data'!$A:$F,4,FALSE)</f>
        <v>15</v>
      </c>
      <c r="AH22" s="8">
        <f>IFERROR(IF(Settings!$J$17=1,VLOOKUP(AD22,'full ppr adp'!C:K,9,FALSE),IF(Settings!$J$17=0,VLOOKUP(AD22,'standard adp'!C:J,8,FALSE),VLOOKUP(AD22,'half ppr adp'!C:J,8,FALSE))),VLOOKUP(AD22,'full ppr adp'!C:K,9,FALSE))</f>
        <v>155.66666666666666</v>
      </c>
    </row>
    <row r="23" spans="1:34" x14ac:dyDescent="0.25">
      <c r="A23" s="9" t="s">
        <v>243</v>
      </c>
      <c r="B23" s="9" t="s">
        <v>468</v>
      </c>
      <c r="C23" s="8">
        <f>VLOOKUP(A23,'qb data'!G:S,13,FALSE)</f>
        <v>260.50934503999997</v>
      </c>
      <c r="D23" s="2">
        <f>IFERROR(C23-LARGE($C$3:$C$34,'Position Expectations'!$B$3+1),C23-MIN($C$3:$C$34))</f>
        <v>-4.4131078600000819</v>
      </c>
      <c r="E23" s="2">
        <f>IFERROR(C23-LARGE($C$3:$C$34,Settings!$F$21*Settings!$D$22),C23-MIN($C$3:$C$34))</f>
        <v>-20.887326160000043</v>
      </c>
      <c r="F23" s="15">
        <f>(IFERROR(IF(Settings!$J$17=1,VLOOKUP(_xlfn.CONCAT(B23,A23),'full ppr adp'!$A:$K,11,FALSE),IF(Settings!$J$17=0,VLOOKUP(_xlfn.CONCAT(B23,A23),'standard adp'!$A:$J,10,FALSE),VLOOKUP(_xlfn.CONCAT(B23,A23),'half ppr adp'!$A:$J,10,FALSE))),VLOOKUP(_xlfn.CONCAT(B23,A23),'full ppr adp'!$A:$K,11,FALSE)))</f>
        <v>148.33333333333334</v>
      </c>
      <c r="H23" s="9" t="s">
        <v>134</v>
      </c>
      <c r="I23" s="9" t="s">
        <v>526</v>
      </c>
      <c r="J23" s="8">
        <f>VLOOKUP(_xlfn.CONCAT(I23,H23),'rb data'!A:X,24,FALSE)</f>
        <v>175.64120170000001</v>
      </c>
      <c r="K23" s="2">
        <f>IFERROR(J23-LARGE($J$3:$J$100,'Position Expectations'!$B$4+1),J23-MIN($J$3:$J$100))</f>
        <v>116.07467690000001</v>
      </c>
      <c r="L23" s="2">
        <f>IFERROR(J23-LARGE($J$3:$J$100,Settings!$F$21*Settings!$D$23),J23-MIN($J$3:$J$100))+IF(Settings!$D$26&gt;0,MAX(0,LARGE($J$3:$J$100,Settings!$F$21*Settings!$D$23)-LARGE(($Q$3:$Q$150,$J$3:$J$100),Settings!$F$21*(Settings!$D$23+Settings!$D$24+Settings!$D$26))),0)</f>
        <v>6.5855401999999685</v>
      </c>
      <c r="M23" s="15">
        <f>IFERROR((IFERROR(IF(Settings!$J$17=1,VLOOKUP(_xlfn.CONCAT(I23,H23),'full ppr adp'!$A:$K,11,FALSE),IF(Settings!$J$17=0,VLOOKUP(_xlfn.CONCAT(I23,H23),'standard adp'!$A:$J,10,FALSE),VLOOKUP(_xlfn.CONCAT(I23,H23),'half ppr adp'!$A:$J,10,FALSE))),VLOOKUP(_xlfn.CONCAT(I23,H23),'full ppr adp'!$A:$K,11,FALSE))),"UND")</f>
        <v>50.333333333333336</v>
      </c>
      <c r="O23" s="9" t="s">
        <v>404</v>
      </c>
      <c r="P23" s="9" t="s">
        <v>478</v>
      </c>
      <c r="Q23" s="8">
        <f>VLOOKUP(_xlfn.CONCAT(P23,O23),'wr data'!A:X,24,FALSE)</f>
        <v>205.37434120000006</v>
      </c>
      <c r="R23" s="2">
        <f>IFERROR(Q23-LARGE($Q$3:$Q$150,'Position Expectations'!$B$5+1),Q23-MIN($Q$3:$Q$150))</f>
        <v>78.813746700000024</v>
      </c>
      <c r="S23" s="2">
        <f>IFERROR(Q23-LARGE($Q$3:$Q$150,Settings!$F$21*Settings!$D$24),Q23-MIN($Q$3:$Q$150))+IF(Settings!$D$26&gt;0,MAX(0,LARGE($Q$3:$Q$150,Settings!$F$21*Settings!$D$24)-LARGE(($Q$3:$Q$150,$J$3:$J$100),Settings!$F$21*(Settings!$D$23+Settings!$D$24+Settings!$D$26))),0)</f>
        <v>33.626063300000055</v>
      </c>
      <c r="T23" s="15">
        <f>IFERROR((IFERROR(IF(Settings!$J$17=1,VLOOKUP(_xlfn.CONCAT(P23,O23),'full ppr adp'!$A:$K,11,FALSE),IF(Settings!$J$17=0,VLOOKUP(_xlfn.CONCAT(P23,O23),'standard adp'!$A:$J,10,FALSE),VLOOKUP(_xlfn.CONCAT(P23,O23),'half ppr adp'!$A:$J,10,FALSE))),VLOOKUP(_xlfn.CONCAT(P23,O23),'full ppr adp'!$A:$K,11,FALSE))),"UND")</f>
        <v>70</v>
      </c>
      <c r="V23" s="9" t="s">
        <v>163</v>
      </c>
      <c r="W23" s="9" t="s">
        <v>463</v>
      </c>
      <c r="X23" s="2">
        <f>VLOOKUP(_xlfn.CONCAT(W23,V23),'te data'!A:X,24,FALSE)</f>
        <v>119.86212160000001</v>
      </c>
      <c r="Y23" s="2">
        <f>IFERROR(X23-LARGE($X$3:$X$54,'Position Expectations'!$B$6+1),X23-MIN($X$3:$X$54))</f>
        <v>-2.7348759999999999</v>
      </c>
      <c r="Z23" s="2">
        <f>IFERROR(X23-LARGE($X$3:$X$75,Settings!$F$21*Settings!$D$25),X23-MIN($X$3:$X$75))+IF(Settings!$D$26&gt;0,MAX(0,LARGE($X$3:$X$75,Settings!$F$21*Settings!$D$25)-LARGE(($Q$3:$Q$150,$J$3:$J$100,$X$3:$X$75),Settings!$F$21*(Settings!$D$23+Settings!$D$24+Settings!$D$26))),0)</f>
        <v>-13.563629899999981</v>
      </c>
      <c r="AA23" s="15">
        <f>IFERROR((IFERROR(IF(Settings!$J$17=1,VLOOKUP(_xlfn.CONCAT(W23,V23),'full ppr adp'!$A:$K,11,FALSE),IF(Settings!$J$17=0,VLOOKUP(_xlfn.CONCAT(W23,V23),'standard adp'!$A:$J,10,FALSE),VLOOKUP(_xlfn.CONCAT(W23,V23),'half ppr adp'!$A:$J,10,FALSE))),VLOOKUP(_xlfn.CONCAT(W23,V23),'full ppr adp'!$A:$K,11,FALSE))),"UND")</f>
        <v>180.5</v>
      </c>
      <c r="AC23" s="6">
        <f>VLOOKUP(AD23,'def data'!A:F,6,FALSE)</f>
        <v>18</v>
      </c>
      <c r="AD23" s="6" t="s">
        <v>70</v>
      </c>
      <c r="AE23" s="6">
        <f>VLOOKUP($AD23,'def data'!$A:$F,2,FALSE)</f>
        <v>17</v>
      </c>
      <c r="AF23" s="6">
        <f>VLOOKUP($AD23,'def data'!$A:$F,3,FALSE)</f>
        <v>21</v>
      </c>
      <c r="AG23" s="6">
        <f>VLOOKUP($AD23,'def data'!$A:$F,4,FALSE)</f>
        <v>20</v>
      </c>
      <c r="AH23" s="8">
        <f>IFERROR(IF(Settings!$J$17=1,VLOOKUP(AD23,'full ppr adp'!C:K,9,FALSE),IF(Settings!$J$17=0,VLOOKUP(AD23,'standard adp'!C:J,8,FALSE),VLOOKUP(AD23,'half ppr adp'!C:J,8,FALSE))),VLOOKUP(AD23,'full ppr adp'!C:K,9,FALSE))</f>
        <v>288.33333333333331</v>
      </c>
    </row>
    <row r="24" spans="1:34" x14ac:dyDescent="0.25">
      <c r="A24" s="9" t="s">
        <v>1367</v>
      </c>
      <c r="B24" s="9" t="s">
        <v>534</v>
      </c>
      <c r="C24" s="8">
        <f>VLOOKUP(A24,'qb data'!G:S,13,FALSE)</f>
        <v>259.98432000000003</v>
      </c>
      <c r="D24" s="2">
        <f>IFERROR(C24-LARGE($C$3:$C$34,'Position Expectations'!$B$3+1),C24-MIN($C$3:$C$34))</f>
        <v>-4.9381329000000278</v>
      </c>
      <c r="E24" s="2">
        <f>IFERROR(C24-LARGE($C$3:$C$34,Settings!$F$21*Settings!$D$22),C24-MIN($C$3:$C$34))</f>
        <v>-21.412351199999989</v>
      </c>
      <c r="F24" s="15">
        <f>(IFERROR(IF(Settings!$J$17=1,VLOOKUP(_xlfn.CONCAT(B24,A24),'full ppr adp'!$A:$K,11,FALSE),IF(Settings!$J$17=0,VLOOKUP(_xlfn.CONCAT(B24,A24),'standard adp'!$A:$J,10,FALSE),VLOOKUP(_xlfn.CONCAT(B24,A24),'half ppr adp'!$A:$J,10,FALSE))),VLOOKUP(_xlfn.CONCAT(B24,A24),'full ppr adp'!$A:$K,11,FALSE)))</f>
        <v>239.5</v>
      </c>
      <c r="H24" s="9" t="s">
        <v>151</v>
      </c>
      <c r="I24" s="9" t="s">
        <v>488</v>
      </c>
      <c r="J24" s="8">
        <f>VLOOKUP(_xlfn.CONCAT(I24,H24),'rb data'!A:X,24,FALSE)</f>
        <v>174.16882770000004</v>
      </c>
      <c r="K24" s="2">
        <f>IFERROR(J24-LARGE($J$3:$J$100,'Position Expectations'!$B$4+1),J24-MIN($J$3:$J$100))</f>
        <v>114.60230290000004</v>
      </c>
      <c r="L24" s="2">
        <f>IFERROR(J24-LARGE($J$3:$J$100,Settings!$F$21*Settings!$D$23),J24-MIN($J$3:$J$100))+IF(Settings!$D$26&gt;0,MAX(0,LARGE($J$3:$J$100,Settings!$F$21*Settings!$D$23)-LARGE(($Q$3:$Q$150,$J$3:$J$100),Settings!$F$21*(Settings!$D$23+Settings!$D$24+Settings!$D$26))),0)</f>
        <v>5.1131661999999949</v>
      </c>
      <c r="M24" s="15">
        <f>IFERROR((IFERROR(IF(Settings!$J$17=1,VLOOKUP(_xlfn.CONCAT(I24,H24),'full ppr adp'!$A:$K,11,FALSE),IF(Settings!$J$17=0,VLOOKUP(_xlfn.CONCAT(I24,H24),'standard adp'!$A:$J,10,FALSE),VLOOKUP(_xlfn.CONCAT(I24,H24),'half ppr adp'!$A:$J,10,FALSE))),VLOOKUP(_xlfn.CONCAT(I24,H24),'full ppr adp'!$A:$K,11,FALSE))),"UND")</f>
        <v>58.333333333333336</v>
      </c>
      <c r="O24" s="9" t="s">
        <v>91</v>
      </c>
      <c r="P24" s="9" t="s">
        <v>481</v>
      </c>
      <c r="Q24" s="8">
        <f>VLOOKUP(_xlfn.CONCAT(P24,O24),'wr data'!A:X,24,FALSE)</f>
        <v>205.09230079999998</v>
      </c>
      <c r="R24" s="2">
        <f>IFERROR(Q24-LARGE($Q$3:$Q$150,'Position Expectations'!$B$5+1),Q24-MIN($Q$3:$Q$150))</f>
        <v>78.531706299999939</v>
      </c>
      <c r="S24" s="2">
        <f>IFERROR(Q24-LARGE($Q$3:$Q$150,Settings!$F$21*Settings!$D$24),Q24-MIN($Q$3:$Q$150))+IF(Settings!$D$26&gt;0,MAX(0,LARGE($Q$3:$Q$150,Settings!$F$21*Settings!$D$24)-LARGE(($Q$3:$Q$150,$J$3:$J$100),Settings!$F$21*(Settings!$D$23+Settings!$D$24+Settings!$D$26))),0)</f>
        <v>33.34402289999997</v>
      </c>
      <c r="T24" s="15">
        <f>IFERROR((IFERROR(IF(Settings!$J$17=1,VLOOKUP(_xlfn.CONCAT(P24,O24),'full ppr adp'!$A:$K,11,FALSE),IF(Settings!$J$17=0,VLOOKUP(_xlfn.CONCAT(P24,O24),'standard adp'!$A:$J,10,FALSE),VLOOKUP(_xlfn.CONCAT(P24,O24),'half ppr adp'!$A:$J,10,FALSE))),VLOOKUP(_xlfn.CONCAT(P24,O24),'full ppr adp'!$A:$K,11,FALSE))),"UND")</f>
        <v>49</v>
      </c>
      <c r="V24" s="9" t="s">
        <v>284</v>
      </c>
      <c r="W24" s="9" t="s">
        <v>473</v>
      </c>
      <c r="X24" s="2">
        <f>VLOOKUP(_xlfn.CONCAT(W24,V24),'te data'!A:X,24,FALSE)</f>
        <v>113.15176328</v>
      </c>
      <c r="Y24" s="2">
        <f>IFERROR(X24-LARGE($X$3:$X$54,'Position Expectations'!$B$6+1),X24-MIN($X$3:$X$54))</f>
        <v>-9.4452343200000115</v>
      </c>
      <c r="Z24" s="2">
        <f>IFERROR(X24-LARGE($X$3:$X$75,Settings!$F$21*Settings!$D$25),X24-MIN($X$3:$X$75))+IF(Settings!$D$26&gt;0,MAX(0,LARGE($X$3:$X$75,Settings!$F$21*Settings!$D$25)-LARGE(($Q$3:$Q$150,$J$3:$J$100,$X$3:$X$75),Settings!$F$21*(Settings!$D$23+Settings!$D$24+Settings!$D$26))),0)</f>
        <v>-20.273988219999993</v>
      </c>
      <c r="AA24" s="15">
        <f>IFERROR((IFERROR(IF(Settings!$J$17=1,VLOOKUP(_xlfn.CONCAT(W24,V24),'full ppr adp'!$A:$K,11,FALSE),IF(Settings!$J$17=0,VLOOKUP(_xlfn.CONCAT(W24,V24),'standard adp'!$A:$J,10,FALSE),VLOOKUP(_xlfn.CONCAT(W24,V24),'half ppr adp'!$A:$J,10,FALSE))),VLOOKUP(_xlfn.CONCAT(W24,V24),'full ppr adp'!$A:$K,11,FALSE))),"UND")</f>
        <v>112.66666666666667</v>
      </c>
      <c r="AC24" s="6">
        <f>VLOOKUP(AD24,'def data'!A:F,6,FALSE)</f>
        <v>19</v>
      </c>
      <c r="AD24" s="6" t="s">
        <v>201</v>
      </c>
      <c r="AE24" s="6">
        <f>VLOOKUP($AD24,'def data'!$A:$F,2,FALSE)</f>
        <v>26</v>
      </c>
      <c r="AF24" s="6">
        <f>VLOOKUP($AD24,'def data'!$A:$F,3,FALSE)</f>
        <v>26</v>
      </c>
      <c r="AG24" s="6">
        <f>VLOOKUP($AD24,'def data'!$A:$F,4,FALSE)</f>
        <v>18</v>
      </c>
      <c r="AH24" s="8">
        <f>IFERROR(IF(Settings!$J$17=1,VLOOKUP(AD24,'full ppr adp'!C:K,9,FALSE),IF(Settings!$J$17=0,VLOOKUP(AD24,'standard adp'!C:J,8,FALSE),VLOOKUP(AD24,'half ppr adp'!C:J,8,FALSE))),VLOOKUP(AD24,'full ppr adp'!C:K,9,FALSE))</f>
        <v>240.33333333333334</v>
      </c>
    </row>
    <row r="25" spans="1:34" x14ac:dyDescent="0.25">
      <c r="A25" s="9" t="s">
        <v>113</v>
      </c>
      <c r="B25" s="9" t="s">
        <v>484</v>
      </c>
      <c r="C25" s="8">
        <f>VLOOKUP(A25,'qb data'!G:S,13,FALSE)</f>
        <v>257.28675199999998</v>
      </c>
      <c r="D25" s="2">
        <f>IFERROR(C25-LARGE($C$3:$C$34,'Position Expectations'!$B$3+1),C25-MIN($C$3:$C$34))</f>
        <v>-7.6357009000000744</v>
      </c>
      <c r="E25" s="2">
        <f>IFERROR(C25-LARGE($C$3:$C$34,Settings!$F$21*Settings!$D$22),C25-MIN($C$3:$C$34))</f>
        <v>-24.109919200000036</v>
      </c>
      <c r="F25" s="15">
        <f>(IFERROR(IF(Settings!$J$17=1,VLOOKUP(_xlfn.CONCAT(B25,A25),'full ppr adp'!$A:$K,11,FALSE),IF(Settings!$J$17=0,VLOOKUP(_xlfn.CONCAT(B25,A25),'standard adp'!$A:$J,10,FALSE),VLOOKUP(_xlfn.CONCAT(B25,A25),'half ppr adp'!$A:$J,10,FALSE))),VLOOKUP(_xlfn.CONCAT(B25,A25),'full ppr adp'!$A:$K,11,FALSE)))</f>
        <v>204.66666666666666</v>
      </c>
      <c r="H25" s="9" t="s">
        <v>56</v>
      </c>
      <c r="I25" s="9" t="s">
        <v>491</v>
      </c>
      <c r="J25" s="8">
        <f>VLOOKUP(_xlfn.CONCAT(I25,H25),'rb data'!A:X,24,FALSE)</f>
        <v>169.93046114400002</v>
      </c>
      <c r="K25" s="2">
        <f>IFERROR(J25-LARGE($J$3:$J$100,'Position Expectations'!$B$4+1),J25-MIN($J$3:$J$100))</f>
        <v>110.36393634400002</v>
      </c>
      <c r="L25" s="2">
        <f>IFERROR(J25-LARGE($J$3:$J$100,Settings!$F$21*Settings!$D$23),J25-MIN($J$3:$J$100))+IF(Settings!$D$26&gt;0,MAX(0,LARGE($J$3:$J$100,Settings!$F$21*Settings!$D$23)-LARGE(($Q$3:$Q$150,$J$3:$J$100),Settings!$F$21*(Settings!$D$23+Settings!$D$24+Settings!$D$26))),0)</f>
        <v>0.87479964399997812</v>
      </c>
      <c r="M25" s="15">
        <f>IFERROR((IFERROR(IF(Settings!$J$17=1,VLOOKUP(_xlfn.CONCAT(I25,H25),'full ppr adp'!$A:$K,11,FALSE),IF(Settings!$J$17=0,VLOOKUP(_xlfn.CONCAT(I25,H25),'standard adp'!$A:$J,10,FALSE),VLOOKUP(_xlfn.CONCAT(I25,H25),'half ppr adp'!$A:$J,10,FALSE))),VLOOKUP(_xlfn.CONCAT(I25,H25),'full ppr adp'!$A:$K,11,FALSE))),"UND")</f>
        <v>60.666666666666664</v>
      </c>
      <c r="O25" s="9" t="s">
        <v>131</v>
      </c>
      <c r="P25" s="9" t="s">
        <v>526</v>
      </c>
      <c r="Q25" s="8">
        <f>VLOOKUP(_xlfn.CONCAT(P25,O25),'wr data'!A:X,24,FALSE)</f>
        <v>203.17272479000002</v>
      </c>
      <c r="R25" s="2">
        <f>IFERROR(Q25-LARGE($Q$3:$Q$150,'Position Expectations'!$B$5+1),Q25-MIN($Q$3:$Q$150))</f>
        <v>76.612130289999982</v>
      </c>
      <c r="S25" s="2">
        <f>IFERROR(Q25-LARGE($Q$3:$Q$150,Settings!$F$21*Settings!$D$24),Q25-MIN($Q$3:$Q$150))+IF(Settings!$D$26&gt;0,MAX(0,LARGE($Q$3:$Q$150,Settings!$F$21*Settings!$D$24)-LARGE(($Q$3:$Q$150,$J$3:$J$100),Settings!$F$21*(Settings!$D$23+Settings!$D$24+Settings!$D$26))),0)</f>
        <v>31.424446890000013</v>
      </c>
      <c r="T25" s="15">
        <f>IFERROR((IFERROR(IF(Settings!$J$17=1,VLOOKUP(_xlfn.CONCAT(P25,O25),'full ppr adp'!$A:$K,11,FALSE),IF(Settings!$J$17=0,VLOOKUP(_xlfn.CONCAT(P25,O25),'standard adp'!$A:$J,10,FALSE),VLOOKUP(_xlfn.CONCAT(P25,O25),'half ppr adp'!$A:$J,10,FALSE))),VLOOKUP(_xlfn.CONCAT(P25,O25),'full ppr adp'!$A:$K,11,FALSE))),"UND")</f>
        <v>59.666666666666664</v>
      </c>
      <c r="V25" s="9" t="s">
        <v>78</v>
      </c>
      <c r="W25" s="9" t="s">
        <v>495</v>
      </c>
      <c r="X25" s="2">
        <f>VLOOKUP(_xlfn.CONCAT(W25,V25),'te data'!A:X,24,FALSE)</f>
        <v>105.24092040000001</v>
      </c>
      <c r="Y25" s="2">
        <f>IFERROR(X25-LARGE($X$3:$X$54,'Position Expectations'!$B$6+1),X25-MIN($X$3:$X$54))</f>
        <v>-17.356077200000001</v>
      </c>
      <c r="Z25" s="2">
        <f>IFERROR(X25-LARGE($X$3:$X$75,Settings!$F$21*Settings!$D$25),X25-MIN($X$3:$X$75))+IF(Settings!$D$26&gt;0,MAX(0,LARGE($X$3:$X$75,Settings!$F$21*Settings!$D$25)-LARGE(($Q$3:$Q$150,$J$3:$J$100,$X$3:$X$75),Settings!$F$21*(Settings!$D$23+Settings!$D$24+Settings!$D$26))),0)</f>
        <v>-28.184831099999982</v>
      </c>
      <c r="AA25" s="15">
        <f>IFERROR((IFERROR(IF(Settings!$J$17=1,VLOOKUP(_xlfn.CONCAT(W25,V25),'full ppr adp'!$A:$K,11,FALSE),IF(Settings!$J$17=0,VLOOKUP(_xlfn.CONCAT(W25,V25),'standard adp'!$A:$J,10,FALSE),VLOOKUP(_xlfn.CONCAT(W25,V25),'half ppr adp'!$A:$J,10,FALSE))),VLOOKUP(_xlfn.CONCAT(W25,V25),'full ppr adp'!$A:$K,11,FALSE))),"UND")</f>
        <v>288</v>
      </c>
      <c r="AC25" s="6">
        <f>VLOOKUP(AD25,'def data'!A:F,6,FALSE)</f>
        <v>20</v>
      </c>
      <c r="AD25" s="6" t="s">
        <v>137</v>
      </c>
      <c r="AE25" s="6">
        <f>VLOOKUP($AD25,'def data'!$A:$F,2,FALSE)</f>
        <v>27</v>
      </c>
      <c r="AF25" s="6">
        <f>VLOOKUP($AD25,'def data'!$A:$F,3,FALSE)</f>
        <v>18</v>
      </c>
      <c r="AG25" s="6">
        <f>VLOOKUP($AD25,'def data'!$A:$F,4,FALSE)</f>
        <v>19</v>
      </c>
      <c r="AH25" s="8">
        <f>IFERROR(IF(Settings!$J$17=1,VLOOKUP(AD25,'full ppr adp'!C:K,9,FALSE),IF(Settings!$J$17=0,VLOOKUP(AD25,'standard adp'!C:J,8,FALSE),VLOOKUP(AD25,'half ppr adp'!C:J,8,FALSE))),VLOOKUP(AD25,'full ppr adp'!C:K,9,FALSE))</f>
        <v>215.66666666666666</v>
      </c>
    </row>
    <row r="26" spans="1:34" x14ac:dyDescent="0.25">
      <c r="A26" s="9" t="s">
        <v>282</v>
      </c>
      <c r="B26" s="9" t="s">
        <v>473</v>
      </c>
      <c r="C26" s="8">
        <f>VLOOKUP(A26,'qb data'!G:S,13,FALSE)</f>
        <v>246.46554900000001</v>
      </c>
      <c r="D26" s="2">
        <f>IFERROR(C26-LARGE($C$3:$C$34,'Position Expectations'!$B$3+1),C26-MIN($C$3:$C$34))</f>
        <v>-18.456903900000043</v>
      </c>
      <c r="E26" s="2">
        <f>IFERROR(C26-LARGE($C$3:$C$34,Settings!$F$21*Settings!$D$22),C26-MIN($C$3:$C$34))</f>
        <v>-34.931122200000004</v>
      </c>
      <c r="F26" s="15">
        <f>(IFERROR(IF(Settings!$J$17=1,VLOOKUP(_xlfn.CONCAT(B26,A26),'full ppr adp'!$A:$K,11,FALSE),IF(Settings!$J$17=0,VLOOKUP(_xlfn.CONCAT(B26,A26),'standard adp'!$A:$J,10,FALSE),VLOOKUP(_xlfn.CONCAT(B26,A26),'half ppr adp'!$A:$J,10,FALSE))),VLOOKUP(_xlfn.CONCAT(B26,A26),'full ppr adp'!$A:$K,11,FALSE)))</f>
        <v>144</v>
      </c>
      <c r="H26" s="9" t="s">
        <v>180</v>
      </c>
      <c r="I26" s="9" t="s">
        <v>510</v>
      </c>
      <c r="J26" s="8">
        <f>VLOOKUP(_xlfn.CONCAT(I26,H26),'rb data'!A:X,24,FALSE)</f>
        <v>169.05566150000004</v>
      </c>
      <c r="K26" s="2">
        <f>IFERROR(J26-LARGE($J$3:$J$100,'Position Expectations'!$B$4+1),J26-MIN($J$3:$J$100))</f>
        <v>109.48913670000005</v>
      </c>
      <c r="L26" s="2">
        <f>IFERROR(J26-LARGE($J$3:$J$100,Settings!$F$21*Settings!$D$23),J26-MIN($J$3:$J$100))+IF(Settings!$D$26&gt;0,MAX(0,LARGE($J$3:$J$100,Settings!$F$21*Settings!$D$23)-LARGE(($Q$3:$Q$150,$J$3:$J$100),Settings!$F$21*(Settings!$D$23+Settings!$D$24+Settings!$D$26))),0)</f>
        <v>0</v>
      </c>
      <c r="M26" s="15">
        <f>IFERROR((IFERROR(IF(Settings!$J$17=1,VLOOKUP(_xlfn.CONCAT(I26,H26),'full ppr adp'!$A:$K,11,FALSE),IF(Settings!$J$17=0,VLOOKUP(_xlfn.CONCAT(I26,H26),'standard adp'!$A:$J,10,FALSE),VLOOKUP(_xlfn.CONCAT(I26,H26),'half ppr adp'!$A:$J,10,FALSE))),VLOOKUP(_xlfn.CONCAT(I26,H26),'full ppr adp'!$A:$K,11,FALSE))),"UND")</f>
        <v>62</v>
      </c>
      <c r="O26" s="9" t="s">
        <v>4</v>
      </c>
      <c r="P26" s="9" t="s">
        <v>516</v>
      </c>
      <c r="Q26" s="8">
        <f>VLOOKUP(_xlfn.CONCAT(P26,O26),'wr data'!A:X,24,FALSE)</f>
        <v>198.71181120000003</v>
      </c>
      <c r="R26" s="2">
        <f>IFERROR(Q26-LARGE($Q$3:$Q$150,'Position Expectations'!$B$5+1),Q26-MIN($Q$3:$Q$150))</f>
        <v>72.151216699999992</v>
      </c>
      <c r="S26" s="2">
        <f>IFERROR(Q26-LARGE($Q$3:$Q$150,Settings!$F$21*Settings!$D$24),Q26-MIN($Q$3:$Q$150))+IF(Settings!$D$26&gt;0,MAX(0,LARGE($Q$3:$Q$150,Settings!$F$21*Settings!$D$24)-LARGE(($Q$3:$Q$150,$J$3:$J$100),Settings!$F$21*(Settings!$D$23+Settings!$D$24+Settings!$D$26))),0)</f>
        <v>26.963533300000023</v>
      </c>
      <c r="T26" s="15">
        <f>IFERROR((IFERROR(IF(Settings!$J$17=1,VLOOKUP(_xlfn.CONCAT(P26,O26),'full ppr adp'!$A:$K,11,FALSE),IF(Settings!$J$17=0,VLOOKUP(_xlfn.CONCAT(P26,O26),'standard adp'!$A:$J,10,FALSE),VLOOKUP(_xlfn.CONCAT(P26,O26),'half ppr adp'!$A:$J,10,FALSE))),VLOOKUP(_xlfn.CONCAT(P26,O26),'full ppr adp'!$A:$K,11,FALSE))),"UND")</f>
        <v>42.333333333333336</v>
      </c>
      <c r="V26" s="9" t="s">
        <v>136</v>
      </c>
      <c r="W26" s="9" t="s">
        <v>526</v>
      </c>
      <c r="X26" s="2">
        <f>VLOOKUP(_xlfn.CONCAT(W26,V26),'te data'!A:X,24,FALSE)</f>
        <v>100.29829119999999</v>
      </c>
      <c r="Y26" s="2">
        <f>IFERROR(X26-LARGE($X$3:$X$54,'Position Expectations'!$B$6+1),X26-MIN($X$3:$X$54))</f>
        <v>-22.298706400000015</v>
      </c>
      <c r="Z26" s="2">
        <f>IFERROR(X26-LARGE($X$3:$X$75,Settings!$F$21*Settings!$D$25),X26-MIN($X$3:$X$75))+IF(Settings!$D$26&gt;0,MAX(0,LARGE($X$3:$X$75,Settings!$F$21*Settings!$D$25)-LARGE(($Q$3:$Q$150,$J$3:$J$100,$X$3:$X$75),Settings!$F$21*(Settings!$D$23+Settings!$D$24+Settings!$D$26))),0)</f>
        <v>-33.127460299999996</v>
      </c>
      <c r="AA26" s="15">
        <f>IFERROR((IFERROR(IF(Settings!$J$17=1,VLOOKUP(_xlfn.CONCAT(W26,V26),'full ppr adp'!$A:$K,11,FALSE),IF(Settings!$J$17=0,VLOOKUP(_xlfn.CONCAT(W26,V26),'standard adp'!$A:$J,10,FALSE),VLOOKUP(_xlfn.CONCAT(W26,V26),'half ppr adp'!$A:$J,10,FALSE))),VLOOKUP(_xlfn.CONCAT(W26,V26),'full ppr adp'!$A:$K,11,FALSE))),"UND")</f>
        <v>239</v>
      </c>
      <c r="AC26" s="6">
        <f>VLOOKUP(AD26,'def data'!A:F,6,FALSE)</f>
        <v>21</v>
      </c>
      <c r="AD26" s="6" t="s">
        <v>90</v>
      </c>
      <c r="AE26" s="6">
        <f>VLOOKUP($AD26,'def data'!$A:$F,2,FALSE)</f>
        <v>29</v>
      </c>
      <c r="AF26" s="6">
        <f>VLOOKUP($AD26,'def data'!$A:$F,3,FALSE)</f>
        <v>11</v>
      </c>
      <c r="AG26" s="6">
        <f>VLOOKUP($AD26,'def data'!$A:$F,4,FALSE)</f>
        <v>21</v>
      </c>
      <c r="AH26" s="8">
        <f>IFERROR(IF(Settings!$J$17=1,VLOOKUP(AD26,'full ppr adp'!C:K,9,FALSE),IF(Settings!$J$17=0,VLOOKUP(AD26,'standard adp'!C:J,8,FALSE),VLOOKUP(AD26,'half ppr adp'!C:J,8,FALSE))),VLOOKUP(AD26,'full ppr adp'!C:K,9,FALSE))</f>
        <v>196.66666666666666</v>
      </c>
    </row>
    <row r="27" spans="1:34" x14ac:dyDescent="0.25">
      <c r="A27" s="9" t="s">
        <v>162</v>
      </c>
      <c r="B27" s="9" t="s">
        <v>463</v>
      </c>
      <c r="C27" s="8">
        <f>VLOOKUP(A27,'qb data'!G:S,13,FALSE)</f>
        <v>243.06692399999997</v>
      </c>
      <c r="D27" s="2">
        <f>IFERROR(C27-LARGE($C$3:$C$34,'Position Expectations'!$B$3+1),C27-MIN($C$3:$C$34))</f>
        <v>-21.855528900000081</v>
      </c>
      <c r="E27" s="2">
        <f>IFERROR(C27-LARGE($C$3:$C$34,Settings!$F$21*Settings!$D$22),C27-MIN($C$3:$C$34))</f>
        <v>-38.329747200000043</v>
      </c>
      <c r="F27" s="15">
        <f>(IFERROR(IF(Settings!$J$17=1,VLOOKUP(_xlfn.CONCAT(B27,A27),'full ppr adp'!$A:$K,11,FALSE),IF(Settings!$J$17=0,VLOOKUP(_xlfn.CONCAT(B27,A27),'standard adp'!$A:$J,10,FALSE),VLOOKUP(_xlfn.CONCAT(B27,A27),'half ppr adp'!$A:$J,10,FALSE))),VLOOKUP(_xlfn.CONCAT(B27,A27),'full ppr adp'!$A:$K,11,FALSE)))</f>
        <v>194</v>
      </c>
      <c r="H27" s="9" t="s">
        <v>86</v>
      </c>
      <c r="I27" s="9" t="s">
        <v>499</v>
      </c>
      <c r="J27" s="8">
        <f>VLOOKUP(_xlfn.CONCAT(I27,H27),'rb data'!A:X,24,FALSE)</f>
        <v>168.10738322</v>
      </c>
      <c r="K27" s="2">
        <f>IFERROR(J27-LARGE($J$3:$J$100,'Position Expectations'!$B$4+1),J27-MIN($J$3:$J$100))</f>
        <v>108.54085842000001</v>
      </c>
      <c r="L27" s="2">
        <f>IFERROR(J27-LARGE($J$3:$J$100,Settings!$F$21*Settings!$D$23),J27-MIN($J$3:$J$100))+IF(Settings!$D$26&gt;0,MAX(0,LARGE($J$3:$J$100,Settings!$F$21*Settings!$D$23)-LARGE(($Q$3:$Q$150,$J$3:$J$100),Settings!$F$21*(Settings!$D$23+Settings!$D$24+Settings!$D$26))),0)</f>
        <v>-0.94827828000003933</v>
      </c>
      <c r="M27" s="15">
        <f>IFERROR((IFERROR(IF(Settings!$J$17=1,VLOOKUP(_xlfn.CONCAT(I27,H27),'full ppr adp'!$A:$K,11,FALSE),IF(Settings!$J$17=0,VLOOKUP(_xlfn.CONCAT(I27,H27),'standard adp'!$A:$J,10,FALSE),VLOOKUP(_xlfn.CONCAT(I27,H27),'half ppr adp'!$A:$J,10,FALSE))),VLOOKUP(_xlfn.CONCAT(I27,H27),'full ppr adp'!$A:$K,11,FALSE))),"UND")</f>
        <v>88</v>
      </c>
      <c r="O27" s="9" t="s">
        <v>165</v>
      </c>
      <c r="P27" s="9" t="s">
        <v>523</v>
      </c>
      <c r="Q27" s="8">
        <f>VLOOKUP(_xlfn.CONCAT(P27,O27),'wr data'!A:X,24,FALSE)</f>
        <v>193.37022240000002</v>
      </c>
      <c r="R27" s="2">
        <f>IFERROR(Q27-LARGE($Q$3:$Q$150,'Position Expectations'!$B$5+1),Q27-MIN($Q$3:$Q$150))</f>
        <v>66.809627899999981</v>
      </c>
      <c r="S27" s="2">
        <f>IFERROR(Q27-LARGE($Q$3:$Q$150,Settings!$F$21*Settings!$D$24),Q27-MIN($Q$3:$Q$150))+IF(Settings!$D$26&gt;0,MAX(0,LARGE($Q$3:$Q$150,Settings!$F$21*Settings!$D$24)-LARGE(($Q$3:$Q$150,$J$3:$J$100),Settings!$F$21*(Settings!$D$23+Settings!$D$24+Settings!$D$26))),0)</f>
        <v>21.621944500000012</v>
      </c>
      <c r="T27" s="15">
        <f>IFERROR((IFERROR(IF(Settings!$J$17=1,VLOOKUP(_xlfn.CONCAT(P27,O27),'full ppr adp'!$A:$K,11,FALSE),IF(Settings!$J$17=0,VLOOKUP(_xlfn.CONCAT(P27,O27),'standard adp'!$A:$J,10,FALSE),VLOOKUP(_xlfn.CONCAT(P27,O27),'half ppr adp'!$A:$J,10,FALSE))),VLOOKUP(_xlfn.CONCAT(P27,O27),'full ppr adp'!$A:$K,11,FALSE))),"UND")</f>
        <v>57.333333333333336</v>
      </c>
      <c r="V27" s="9" t="s">
        <v>266</v>
      </c>
      <c r="W27" s="9" t="s">
        <v>505</v>
      </c>
      <c r="X27" s="2">
        <f>VLOOKUP(_xlfn.CONCAT(W27,V27),'te data'!A:X,24,FALSE)</f>
        <v>96.46031450000001</v>
      </c>
      <c r="Y27" s="2">
        <f>IFERROR(X27-LARGE($X$3:$X$54,'Position Expectations'!$B$6+1),X27-MIN($X$3:$X$54))</f>
        <v>-26.136683099999999</v>
      </c>
      <c r="Z27" s="2">
        <f>IFERROR(X27-LARGE($X$3:$X$75,Settings!$F$21*Settings!$D$25),X27-MIN($X$3:$X$75))+IF(Settings!$D$26&gt;0,MAX(0,LARGE($X$3:$X$75,Settings!$F$21*Settings!$D$25)-LARGE(($Q$3:$Q$150,$J$3:$J$100,$X$3:$X$75),Settings!$F$21*(Settings!$D$23+Settings!$D$24+Settings!$D$26))),0)</f>
        <v>-36.96543699999998</v>
      </c>
      <c r="AA27" s="15">
        <f>IFERROR((IFERROR(IF(Settings!$J$17=1,VLOOKUP(_xlfn.CONCAT(W27,V27),'full ppr adp'!$A:$K,11,FALSE),IF(Settings!$J$17=0,VLOOKUP(_xlfn.CONCAT(W27,V27),'standard adp'!$A:$J,10,FALSE),VLOOKUP(_xlfn.CONCAT(W27,V27),'half ppr adp'!$A:$J,10,FALSE))),VLOOKUP(_xlfn.CONCAT(W27,V27),'full ppr adp'!$A:$K,11,FALSE))),"UND")</f>
        <v>208</v>
      </c>
      <c r="AC27" s="6">
        <f>VLOOKUP(AD27,'def data'!A:F,6,FALSE)</f>
        <v>22</v>
      </c>
      <c r="AD27" s="6" t="s">
        <v>277</v>
      </c>
      <c r="AE27" s="6">
        <f>VLOOKUP($AD27,'def data'!$A:$F,2,FALSE)</f>
        <v>13</v>
      </c>
      <c r="AF27" s="6">
        <f>VLOOKUP($AD27,'def data'!$A:$F,3,FALSE)</f>
        <v>20</v>
      </c>
      <c r="AG27" s="6">
        <f>VLOOKUP($AD27,'def data'!$A:$F,4,FALSE)</f>
        <v>24</v>
      </c>
      <c r="AH27" s="8">
        <f>IFERROR(IF(Settings!$J$17=1,VLOOKUP(AD27,'full ppr adp'!C:K,9,FALSE),IF(Settings!$J$17=0,VLOOKUP(AD27,'standard adp'!C:J,8,FALSE),VLOOKUP(AD27,'half ppr adp'!C:J,8,FALSE))),VLOOKUP(AD27,'full ppr adp'!C:K,9,FALSE))</f>
        <v>260</v>
      </c>
    </row>
    <row r="28" spans="1:34" x14ac:dyDescent="0.25">
      <c r="A28" s="9" t="s">
        <v>217</v>
      </c>
      <c r="B28" s="9" t="s">
        <v>467</v>
      </c>
      <c r="C28" s="8">
        <f>VLOOKUP(A28,'qb data'!G:S,13,FALSE)</f>
        <v>242.44613999999999</v>
      </c>
      <c r="D28" s="2">
        <f>IFERROR(C28-LARGE($C$3:$C$34,'Position Expectations'!$B$3+1),C28-MIN($C$3:$C$34))</f>
        <v>-22.476312900000067</v>
      </c>
      <c r="E28" s="2">
        <f>IFERROR(C28-LARGE($C$3:$C$34,Settings!$F$21*Settings!$D$22),C28-MIN($C$3:$C$34))</f>
        <v>-38.950531200000029</v>
      </c>
      <c r="F28" s="15">
        <f>(IFERROR(IF(Settings!$J$17=1,VLOOKUP(_xlfn.CONCAT(B28,A28),'full ppr adp'!$A:$K,11,FALSE),IF(Settings!$J$17=0,VLOOKUP(_xlfn.CONCAT(B28,A28),'standard adp'!$A:$J,10,FALSE),VLOOKUP(_xlfn.CONCAT(B28,A28),'half ppr adp'!$A:$J,10,FALSE))),VLOOKUP(_xlfn.CONCAT(B28,A28),'full ppr adp'!$A:$K,11,FALSE)))</f>
        <v>168</v>
      </c>
      <c r="H28" s="9" t="s">
        <v>281</v>
      </c>
      <c r="I28" s="9" t="s">
        <v>473</v>
      </c>
      <c r="J28" s="8">
        <f>VLOOKUP(_xlfn.CONCAT(I28,H28),'rb data'!A:X,24,FALSE)</f>
        <v>167.109467145</v>
      </c>
      <c r="K28" s="2">
        <f>IFERROR(J28-LARGE($J$3:$J$100,'Position Expectations'!$B$4+1),J28-MIN($J$3:$J$100))</f>
        <v>107.542942345</v>
      </c>
      <c r="L28" s="2">
        <f>IFERROR(J28-LARGE($J$3:$J$100,Settings!$F$21*Settings!$D$23),J28-MIN($J$3:$J$100))+IF(Settings!$D$26&gt;0,MAX(0,LARGE($J$3:$J$100,Settings!$F$21*Settings!$D$23)-LARGE(($Q$3:$Q$150,$J$3:$J$100),Settings!$F$21*(Settings!$D$23+Settings!$D$24+Settings!$D$26))),0)</f>
        <v>-1.9461943550000456</v>
      </c>
      <c r="M28" s="15">
        <f>IFERROR((IFERROR(IF(Settings!$J$17=1,VLOOKUP(_xlfn.CONCAT(I28,H28),'full ppr adp'!$A:$K,11,FALSE),IF(Settings!$J$17=0,VLOOKUP(_xlfn.CONCAT(I28,H28),'standard adp'!$A:$J,10,FALSE),VLOOKUP(_xlfn.CONCAT(I28,H28),'half ppr adp'!$A:$J,10,FALSE))),VLOOKUP(_xlfn.CONCAT(I28,H28),'full ppr adp'!$A:$K,11,FALSE))),"UND")</f>
        <v>61.333333333333336</v>
      </c>
      <c r="O28" s="9" t="s">
        <v>139</v>
      </c>
      <c r="P28" s="9" t="s">
        <v>465</v>
      </c>
      <c r="Q28" s="8">
        <f>VLOOKUP(_xlfn.CONCAT(P28,O28),'wr data'!A:X,24,FALSE)</f>
        <v>192.60838825000002</v>
      </c>
      <c r="R28" s="2">
        <f>IFERROR(Q28-LARGE($Q$3:$Q$150,'Position Expectations'!$B$5+1),Q28-MIN($Q$3:$Q$150))</f>
        <v>66.047793749999983</v>
      </c>
      <c r="S28" s="2">
        <f>IFERROR(Q28-LARGE($Q$3:$Q$150,Settings!$F$21*Settings!$D$24),Q28-MIN($Q$3:$Q$150))+IF(Settings!$D$26&gt;0,MAX(0,LARGE($Q$3:$Q$150,Settings!$F$21*Settings!$D$24)-LARGE(($Q$3:$Q$150,$J$3:$J$100),Settings!$F$21*(Settings!$D$23+Settings!$D$24+Settings!$D$26))),0)</f>
        <v>20.860110350000014</v>
      </c>
      <c r="T28" s="15">
        <f>IFERROR((IFERROR(IF(Settings!$J$17=1,VLOOKUP(_xlfn.CONCAT(P28,O28),'full ppr adp'!$A:$K,11,FALSE),IF(Settings!$J$17=0,VLOOKUP(_xlfn.CONCAT(P28,O28),'standard adp'!$A:$J,10,FALSE),VLOOKUP(_xlfn.CONCAT(P28,O28),'half ppr adp'!$A:$J,10,FALSE))),VLOOKUP(_xlfn.CONCAT(P28,O28),'full ppr adp'!$A:$K,11,FALSE))),"UND")</f>
        <v>75.333333333333329</v>
      </c>
      <c r="V28" s="9" t="s">
        <v>219</v>
      </c>
      <c r="W28" s="9" t="s">
        <v>467</v>
      </c>
      <c r="X28" s="2">
        <f>VLOOKUP(_xlfn.CONCAT(W28,V28),'te data'!A:X,24,FALSE)</f>
        <v>90.678379499999977</v>
      </c>
      <c r="Y28" s="2">
        <f>IFERROR(X28-LARGE($X$3:$X$54,'Position Expectations'!$B$6+1),X28-MIN($X$3:$X$54))</f>
        <v>-31.918618100000032</v>
      </c>
      <c r="Z28" s="2">
        <f>IFERROR(X28-LARGE($X$3:$X$75,Settings!$F$21*Settings!$D$25),X28-MIN($X$3:$X$75))+IF(Settings!$D$26&gt;0,MAX(0,LARGE($X$3:$X$75,Settings!$F$21*Settings!$D$25)-LARGE(($Q$3:$Q$150,$J$3:$J$100,$X$3:$X$75),Settings!$F$21*(Settings!$D$23+Settings!$D$24+Settings!$D$26))),0)</f>
        <v>-42.747372000000013</v>
      </c>
      <c r="AA28" s="15">
        <f>IFERROR((IFERROR(IF(Settings!$J$17=1,VLOOKUP(_xlfn.CONCAT(W28,V28),'full ppr adp'!$A:$K,11,FALSE),IF(Settings!$J$17=0,VLOOKUP(_xlfn.CONCAT(W28,V28),'standard adp'!$A:$J,10,FALSE),VLOOKUP(_xlfn.CONCAT(W28,V28),'half ppr adp'!$A:$J,10,FALSE))),VLOOKUP(_xlfn.CONCAT(W28,V28),'full ppr adp'!$A:$K,11,FALSE))),"UND")</f>
        <v>220</v>
      </c>
      <c r="AC28" s="6">
        <f>VLOOKUP(AD28,'def data'!A:F,6,FALSE)</f>
        <v>23</v>
      </c>
      <c r="AD28" s="6" t="s">
        <v>34</v>
      </c>
      <c r="AE28" s="6">
        <f>VLOOKUP($AD28,'def data'!$A:$F,2,FALSE)</f>
        <v>15</v>
      </c>
      <c r="AF28" s="6">
        <f>VLOOKUP($AD28,'def data'!$A:$F,3,FALSE)</f>
        <v>13</v>
      </c>
      <c r="AG28" s="6">
        <f>VLOOKUP($AD28,'def data'!$A:$F,4,FALSE)</f>
        <v>25</v>
      </c>
      <c r="AH28" s="8">
        <f>IFERROR(IF(Settings!$J$17=1,VLOOKUP(AD28,'full ppr adp'!C:K,9,FALSE),IF(Settings!$J$17=0,VLOOKUP(AD28,'standard adp'!C:J,8,FALSE),VLOOKUP(AD28,'half ppr adp'!C:J,8,FALSE))),VLOOKUP(AD28,'full ppr adp'!C:K,9,FALSE))</f>
        <v>270</v>
      </c>
    </row>
    <row r="29" spans="1:34" x14ac:dyDescent="0.25">
      <c r="A29" s="9" t="s">
        <v>11</v>
      </c>
      <c r="B29" s="9" t="s">
        <v>516</v>
      </c>
      <c r="C29" s="8">
        <f>VLOOKUP(A29,'qb data'!G:S,13,FALSE)</f>
        <v>236.88143600000004</v>
      </c>
      <c r="D29" s="2">
        <f>IFERROR(C29-LARGE($C$3:$C$34,'Position Expectations'!$B$3+1),C29-MIN($C$3:$C$34))</f>
        <v>-28.041016900000017</v>
      </c>
      <c r="E29" s="2">
        <f>IFERROR(C29-LARGE($C$3:$C$34,Settings!$F$21*Settings!$D$22),C29-MIN($C$3:$C$34))</f>
        <v>-44.515235199999978</v>
      </c>
      <c r="F29" s="15">
        <f>(IFERROR(IF(Settings!$J$17=1,VLOOKUP(_xlfn.CONCAT(B29,A29),'full ppr adp'!$A:$K,11,FALSE),IF(Settings!$J$17=0,VLOOKUP(_xlfn.CONCAT(B29,A29),'standard adp'!$A:$J,10,FALSE),VLOOKUP(_xlfn.CONCAT(B29,A29),'half ppr adp'!$A:$J,10,FALSE))),VLOOKUP(_xlfn.CONCAT(B29,A29),'full ppr adp'!$A:$K,11,FALSE)))</f>
        <v>177.66666666666666</v>
      </c>
      <c r="H29" s="9" t="s">
        <v>252</v>
      </c>
      <c r="I29" s="9" t="s">
        <v>553</v>
      </c>
      <c r="J29" s="8">
        <f>VLOOKUP(_xlfn.CONCAT(I29,H29),'rb data'!A:X,24,FALSE)</f>
        <v>166.03247324</v>
      </c>
      <c r="K29" s="2">
        <f>IFERROR(J29-LARGE($J$3:$J$100,'Position Expectations'!$B$4+1),J29-MIN($J$3:$J$100))</f>
        <v>106.46594844000001</v>
      </c>
      <c r="L29" s="2">
        <f>IFERROR(J29-LARGE($J$3:$J$100,Settings!$F$21*Settings!$D$23),J29-MIN($J$3:$J$100))+IF(Settings!$D$26&gt;0,MAX(0,LARGE($J$3:$J$100,Settings!$F$21*Settings!$D$23)-LARGE(($Q$3:$Q$150,$J$3:$J$100),Settings!$F$21*(Settings!$D$23+Settings!$D$24+Settings!$D$26))),0)</f>
        <v>-3.0231882600000404</v>
      </c>
      <c r="M29" s="15">
        <f>IFERROR((IFERROR(IF(Settings!$J$17=1,VLOOKUP(_xlfn.CONCAT(I29,H29),'full ppr adp'!$A:$K,11,FALSE),IF(Settings!$J$17=0,VLOOKUP(_xlfn.CONCAT(I29,H29),'standard adp'!$A:$J,10,FALSE),VLOOKUP(_xlfn.CONCAT(I29,H29),'half ppr adp'!$A:$J,10,FALSE))),VLOOKUP(_xlfn.CONCAT(I29,H29),'full ppr adp'!$A:$K,11,FALSE))),"UND")</f>
        <v>84</v>
      </c>
      <c r="O29" s="9" t="s">
        <v>405</v>
      </c>
      <c r="P29" s="9" t="s">
        <v>473</v>
      </c>
      <c r="Q29" s="8">
        <f>VLOOKUP(_xlfn.CONCAT(P29,O29),'wr data'!A:X,24,FALSE)</f>
        <v>190.11800445000003</v>
      </c>
      <c r="R29" s="2">
        <f>IFERROR(Q29-LARGE($Q$3:$Q$150,'Position Expectations'!$B$5+1),Q29-MIN($Q$3:$Q$150))</f>
        <v>63.557409949999993</v>
      </c>
      <c r="S29" s="2">
        <f>IFERROR(Q29-LARGE($Q$3:$Q$150,Settings!$F$21*Settings!$D$24),Q29-MIN($Q$3:$Q$150))+IF(Settings!$D$26&gt;0,MAX(0,LARGE($Q$3:$Q$150,Settings!$F$21*Settings!$D$24)-LARGE(($Q$3:$Q$150,$J$3:$J$100),Settings!$F$21*(Settings!$D$23+Settings!$D$24+Settings!$D$26))),0)</f>
        <v>18.369726550000024</v>
      </c>
      <c r="T29" s="15">
        <f>IFERROR((IFERROR(IF(Settings!$J$17=1,VLOOKUP(_xlfn.CONCAT(P29,O29),'full ppr adp'!$A:$K,11,FALSE),IF(Settings!$J$17=0,VLOOKUP(_xlfn.CONCAT(P29,O29),'standard adp'!$A:$J,10,FALSE),VLOOKUP(_xlfn.CONCAT(P29,O29),'half ppr adp'!$A:$J,10,FALSE))),VLOOKUP(_xlfn.CONCAT(P29,O29),'full ppr adp'!$A:$K,11,FALSE))),"UND")</f>
        <v>30</v>
      </c>
      <c r="V29" s="9" t="s">
        <v>210</v>
      </c>
      <c r="W29" s="9" t="s">
        <v>470</v>
      </c>
      <c r="X29" s="2">
        <f>VLOOKUP(_xlfn.CONCAT(W29,V29),'te data'!A:X,24,FALSE)</f>
        <v>90.131454399999996</v>
      </c>
      <c r="Y29" s="2">
        <f>IFERROR(X29-LARGE($X$3:$X$54,'Position Expectations'!$B$6+1),X29-MIN($X$3:$X$54))</f>
        <v>-32.465543200000013</v>
      </c>
      <c r="Z29" s="2">
        <f>IFERROR(X29-LARGE($X$3:$X$75,Settings!$F$21*Settings!$D$25),X29-MIN($X$3:$X$75))+IF(Settings!$D$26&gt;0,MAX(0,LARGE($X$3:$X$75,Settings!$F$21*Settings!$D$25)-LARGE(($Q$3:$Q$150,$J$3:$J$100,$X$3:$X$75),Settings!$F$21*(Settings!$D$23+Settings!$D$24+Settings!$D$26))),0)</f>
        <v>-43.294297099999994</v>
      </c>
      <c r="AA29" s="15">
        <f>IFERROR((IFERROR(IF(Settings!$J$17=1,VLOOKUP(_xlfn.CONCAT(W29,V29),'full ppr adp'!$A:$K,11,FALSE),IF(Settings!$J$17=0,VLOOKUP(_xlfn.CONCAT(W29,V29),'standard adp'!$A:$J,10,FALSE),VLOOKUP(_xlfn.CONCAT(W29,V29),'half ppr adp'!$A:$J,10,FALSE))),VLOOKUP(_xlfn.CONCAT(W29,V29),'full ppr adp'!$A:$K,11,FALSE))),"UND")</f>
        <v>245</v>
      </c>
      <c r="AC29" s="6">
        <f>VLOOKUP(AD29,'def data'!A:F,6,FALSE)</f>
        <v>24</v>
      </c>
      <c r="AD29" s="6" t="s">
        <v>62</v>
      </c>
      <c r="AE29" s="6">
        <f>VLOOKUP($AD29,'def data'!$A:$F,2,FALSE)</f>
        <v>8</v>
      </c>
      <c r="AF29" s="6">
        <f>VLOOKUP($AD29,'def data'!$A:$F,3,FALSE)</f>
        <v>17</v>
      </c>
      <c r="AG29" s="6">
        <f>VLOOKUP($AD29,'def data'!$A:$F,4,FALSE)</f>
        <v>27</v>
      </c>
      <c r="AH29" s="8">
        <f>IFERROR(IF(Settings!$J$17=1,VLOOKUP(AD29,'full ppr adp'!C:K,9,FALSE),IF(Settings!$J$17=0,VLOOKUP(AD29,'standard adp'!C:J,8,FALSE),VLOOKUP(AD29,'half ppr adp'!C:J,8,FALSE))),VLOOKUP(AD29,'full ppr adp'!C:K,9,FALSE))</f>
        <v>234</v>
      </c>
    </row>
    <row r="30" spans="1:34" x14ac:dyDescent="0.25">
      <c r="A30" s="9" t="s">
        <v>171</v>
      </c>
      <c r="B30" s="9" t="s">
        <v>523</v>
      </c>
      <c r="C30" s="8">
        <f>VLOOKUP(A30,'qb data'!G:S,13,FALSE)</f>
        <v>228.399192</v>
      </c>
      <c r="D30" s="2">
        <f>IFERROR(C30-LARGE($C$3:$C$34,'Position Expectations'!$B$3+1),C30-MIN($C$3:$C$34))</f>
        <v>-36.523260900000054</v>
      </c>
      <c r="E30" s="2">
        <f>IFERROR(C30-LARGE($C$3:$C$34,Settings!$F$21*Settings!$D$22),C30-MIN($C$3:$C$34))</f>
        <v>-52.997479200000015</v>
      </c>
      <c r="F30" s="15">
        <f>(IFERROR(IF(Settings!$J$17=1,VLOOKUP(_xlfn.CONCAT(B30,A30),'full ppr adp'!$A:$K,11,FALSE),IF(Settings!$J$17=0,VLOOKUP(_xlfn.CONCAT(B30,A30),'standard adp'!$A:$J,10,FALSE),VLOOKUP(_xlfn.CONCAT(B30,A30),'half ppr adp'!$A:$J,10,FALSE))),VLOOKUP(_xlfn.CONCAT(B30,A30),'full ppr adp'!$A:$K,11,FALSE)))</f>
        <v>182.33333333333334</v>
      </c>
      <c r="H30" s="9" t="s">
        <v>66</v>
      </c>
      <c r="I30" s="9" t="s">
        <v>492</v>
      </c>
      <c r="J30" s="8">
        <f>VLOOKUP(_xlfn.CONCAT(I30,H30),'rb data'!A:X,24,FALSE)</f>
        <v>152.44774219999999</v>
      </c>
      <c r="K30" s="2">
        <f>IFERROR(J30-LARGE($J$3:$J$100,'Position Expectations'!$B$4+1),J30-MIN($J$3:$J$100))</f>
        <v>92.881217399999997</v>
      </c>
      <c r="L30" s="2">
        <f>IFERROR(J30-LARGE($J$3:$J$100,Settings!$F$21*Settings!$D$23),J30-MIN($J$3:$J$100))+IF(Settings!$D$26&gt;0,MAX(0,LARGE($J$3:$J$100,Settings!$F$21*Settings!$D$23)-LARGE(($Q$3:$Q$150,$J$3:$J$100),Settings!$F$21*(Settings!$D$23+Settings!$D$24+Settings!$D$26))),0)</f>
        <v>-16.607919300000049</v>
      </c>
      <c r="M30" s="15">
        <f>IFERROR((IFERROR(IF(Settings!$J$17=1,VLOOKUP(_xlfn.CONCAT(I30,H30),'full ppr adp'!$A:$K,11,FALSE),IF(Settings!$J$17=0,VLOOKUP(_xlfn.CONCAT(I30,H30),'standard adp'!$A:$J,10,FALSE),VLOOKUP(_xlfn.CONCAT(I30,H30),'half ppr adp'!$A:$J,10,FALSE))),VLOOKUP(_xlfn.CONCAT(I30,H30),'full ppr adp'!$A:$K,11,FALSE))),"UND")</f>
        <v>60.333333333333336</v>
      </c>
      <c r="O30" s="9" t="s">
        <v>247</v>
      </c>
      <c r="P30" s="9" t="s">
        <v>553</v>
      </c>
      <c r="Q30" s="8">
        <f>VLOOKUP(_xlfn.CONCAT(P30,O30),'wr data'!A:X,24,FALSE)</f>
        <v>189.96451864000005</v>
      </c>
      <c r="R30" s="2">
        <f>IFERROR(Q30-LARGE($Q$3:$Q$150,'Position Expectations'!$B$5+1),Q30-MIN($Q$3:$Q$150))</f>
        <v>63.403924140000015</v>
      </c>
      <c r="S30" s="2">
        <f>IFERROR(Q30-LARGE($Q$3:$Q$150,Settings!$F$21*Settings!$D$24),Q30-MIN($Q$3:$Q$150))+IF(Settings!$D$26&gt;0,MAX(0,LARGE($Q$3:$Q$150,Settings!$F$21*Settings!$D$24)-LARGE(($Q$3:$Q$150,$J$3:$J$100),Settings!$F$21*(Settings!$D$23+Settings!$D$24+Settings!$D$26))),0)</f>
        <v>18.216240740000046</v>
      </c>
      <c r="T30" s="15">
        <f>IFERROR((IFERROR(IF(Settings!$J$17=1,VLOOKUP(_xlfn.CONCAT(P30,O30),'full ppr adp'!$A:$K,11,FALSE),IF(Settings!$J$17=0,VLOOKUP(_xlfn.CONCAT(P30,O30),'standard adp'!$A:$J,10,FALSE),VLOOKUP(_xlfn.CONCAT(P30,O30),'half ppr adp'!$A:$J,10,FALSE))),VLOOKUP(_xlfn.CONCAT(P30,O30),'full ppr adp'!$A:$K,11,FALSE))),"UND")</f>
        <v>75</v>
      </c>
      <c r="V30" s="9" t="s">
        <v>256</v>
      </c>
      <c r="W30" s="9" t="s">
        <v>553</v>
      </c>
      <c r="X30" s="2">
        <f>VLOOKUP(_xlfn.CONCAT(W30,V30),'te data'!A:X,24,FALSE)</f>
        <v>89.565288800000005</v>
      </c>
      <c r="Y30" s="2">
        <f>IFERROR(X30-LARGE($X$3:$X$54,'Position Expectations'!$B$6+1),X30-MIN($X$3:$X$54))</f>
        <v>-33.031708800000004</v>
      </c>
      <c r="Z30" s="2">
        <f>IFERROR(X30-LARGE($X$3:$X$75,Settings!$F$21*Settings!$D$25),X30-MIN($X$3:$X$75))+IF(Settings!$D$26&gt;0,MAX(0,LARGE($X$3:$X$75,Settings!$F$21*Settings!$D$25)-LARGE(($Q$3:$Q$150,$J$3:$J$100,$X$3:$X$75),Settings!$F$21*(Settings!$D$23+Settings!$D$24+Settings!$D$26))),0)</f>
        <v>-43.860462699999985</v>
      </c>
      <c r="AA30" s="15">
        <f>IFERROR((IFERROR(IF(Settings!$J$17=1,VLOOKUP(_xlfn.CONCAT(W30,V30),'full ppr adp'!$A:$K,11,FALSE),IF(Settings!$J$17=0,VLOOKUP(_xlfn.CONCAT(W30,V30),'standard adp'!$A:$J,10,FALSE),VLOOKUP(_xlfn.CONCAT(W30,V30),'half ppr adp'!$A:$J,10,FALSE))),VLOOKUP(_xlfn.CONCAT(W30,V30),'full ppr adp'!$A:$K,11,FALSE))),"UND")</f>
        <v>270</v>
      </c>
      <c r="AC30" s="6">
        <f>VLOOKUP(AD30,'def data'!A:F,6,FALSE)</f>
        <v>25</v>
      </c>
      <c r="AD30" s="6" t="s">
        <v>193</v>
      </c>
      <c r="AE30" s="6">
        <f>VLOOKUP($AD30,'def data'!$A:$F,2,FALSE)</f>
        <v>22</v>
      </c>
      <c r="AF30" s="6">
        <f>VLOOKUP($AD30,'def data'!$A:$F,3,FALSE)</f>
        <v>30</v>
      </c>
      <c r="AG30" s="6">
        <f>VLOOKUP($AD30,'def data'!$A:$F,4,FALSE)</f>
        <v>22</v>
      </c>
      <c r="AH30" s="8">
        <f>IFERROR(IF(Settings!$J$17=1,VLOOKUP(AD30,'full ppr adp'!C:K,9,FALSE),IF(Settings!$J$17=0,VLOOKUP(AD30,'standard adp'!C:J,8,FALSE),VLOOKUP(AD30,'half ppr adp'!C:J,8,FALSE))),VLOOKUP(AD30,'full ppr adp'!C:K,9,FALSE))</f>
        <v>228.5</v>
      </c>
    </row>
    <row r="31" spans="1:34" x14ac:dyDescent="0.25">
      <c r="A31" s="9" t="s">
        <v>121</v>
      </c>
      <c r="B31" s="9" t="s">
        <v>508</v>
      </c>
      <c r="C31" s="8">
        <f>VLOOKUP(A31,'qb data'!G:S,13,FALSE)</f>
        <v>224.01503249999999</v>
      </c>
      <c r="D31" s="2">
        <f>IFERROR(C31-LARGE($C$3:$C$34,'Position Expectations'!$B$3+1),C31-MIN($C$3:$C$34))</f>
        <v>-40.907420400000063</v>
      </c>
      <c r="E31" s="2">
        <f>IFERROR(C31-LARGE($C$3:$C$34,Settings!$F$21*Settings!$D$22),C31-MIN($C$3:$C$34))</f>
        <v>-57.381638700000025</v>
      </c>
      <c r="F31" s="15">
        <f>(IFERROR(IF(Settings!$J$17=1,VLOOKUP(_xlfn.CONCAT(B31,A31),'full ppr adp'!$A:$K,11,FALSE),IF(Settings!$J$17=0,VLOOKUP(_xlfn.CONCAT(B31,A31),'standard adp'!$A:$J,10,FALSE),VLOOKUP(_xlfn.CONCAT(B31,A31),'half ppr adp'!$A:$J,10,FALSE))),VLOOKUP(_xlfn.CONCAT(B31,A31),'full ppr adp'!$A:$K,11,FALSE)))</f>
        <v>209</v>
      </c>
      <c r="H31" s="9" t="s">
        <v>85</v>
      </c>
      <c r="I31" s="9" t="s">
        <v>499</v>
      </c>
      <c r="J31" s="8">
        <f>VLOOKUP(_xlfn.CONCAT(I31,H31),'rb data'!A:X,24,FALSE)</f>
        <v>152.37187066999999</v>
      </c>
      <c r="K31" s="2">
        <f>IFERROR(J31-LARGE($J$3:$J$100,'Position Expectations'!$B$4+1),J31-MIN($J$3:$J$100))</f>
        <v>92.805345869999996</v>
      </c>
      <c r="L31" s="2">
        <f>IFERROR(J31-LARGE($J$3:$J$100,Settings!$F$21*Settings!$D$23),J31-MIN($J$3:$J$100))+IF(Settings!$D$26&gt;0,MAX(0,LARGE($J$3:$J$100,Settings!$F$21*Settings!$D$23)-LARGE(($Q$3:$Q$150,$J$3:$J$100),Settings!$F$21*(Settings!$D$23+Settings!$D$24+Settings!$D$26))),0)</f>
        <v>-16.683790830000049</v>
      </c>
      <c r="M31" s="15">
        <f>IFERROR((IFERROR(IF(Settings!$J$17=1,VLOOKUP(_xlfn.CONCAT(I31,H31),'full ppr adp'!$A:$K,11,FALSE),IF(Settings!$J$17=0,VLOOKUP(_xlfn.CONCAT(I31,H31),'standard adp'!$A:$J,10,FALSE),VLOOKUP(_xlfn.CONCAT(I31,H31),'half ppr adp'!$A:$J,10,FALSE))),VLOOKUP(_xlfn.CONCAT(I31,H31),'full ppr adp'!$A:$K,11,FALSE))),"UND")</f>
        <v>62.666666666666664</v>
      </c>
      <c r="O31" s="9" t="s">
        <v>231</v>
      </c>
      <c r="P31" s="9" t="s">
        <v>478</v>
      </c>
      <c r="Q31" s="8">
        <f>VLOOKUP(_xlfn.CONCAT(P31,O31),'wr data'!A:X,24,FALSE)</f>
        <v>188.97443919999998</v>
      </c>
      <c r="R31" s="2">
        <f>IFERROR(Q31-LARGE($Q$3:$Q$150,'Position Expectations'!$B$5+1),Q31-MIN($Q$3:$Q$150))</f>
        <v>62.413844699999942</v>
      </c>
      <c r="S31" s="2">
        <f>IFERROR(Q31-LARGE($Q$3:$Q$150,Settings!$F$21*Settings!$D$24),Q31-MIN($Q$3:$Q$150))+IF(Settings!$D$26&gt;0,MAX(0,LARGE($Q$3:$Q$150,Settings!$F$21*Settings!$D$24)-LARGE(($Q$3:$Q$150,$J$3:$J$100),Settings!$F$21*(Settings!$D$23+Settings!$D$24+Settings!$D$26))),0)</f>
        <v>17.226161299999973</v>
      </c>
      <c r="T31" s="15">
        <f>IFERROR((IFERROR(IF(Settings!$J$17=1,VLOOKUP(_xlfn.CONCAT(P31,O31),'full ppr adp'!$A:$K,11,FALSE),IF(Settings!$J$17=0,VLOOKUP(_xlfn.CONCAT(P31,O31),'standard adp'!$A:$J,10,FALSE),VLOOKUP(_xlfn.CONCAT(P31,O31),'half ppr adp'!$A:$J,10,FALSE))),VLOOKUP(_xlfn.CONCAT(P31,O31),'full ppr adp'!$A:$K,11,FALSE))),"UND")</f>
        <v>72</v>
      </c>
      <c r="V31" s="9" t="s">
        <v>360</v>
      </c>
      <c r="W31" s="9" t="s">
        <v>478</v>
      </c>
      <c r="X31" s="2">
        <f>VLOOKUP(_xlfn.CONCAT(W31,V31),'te data'!A:X,24,FALSE)</f>
        <v>89.528185449999995</v>
      </c>
      <c r="Y31" s="2">
        <f>IFERROR(X31-LARGE($X$3:$X$54,'Position Expectations'!$B$6+1),X31-MIN($X$3:$X$54))</f>
        <v>-33.068812150000014</v>
      </c>
      <c r="Z31" s="2">
        <f>IFERROR(X31-LARGE($X$3:$X$75,Settings!$F$21*Settings!$D$25),X31-MIN($X$3:$X$75))+IF(Settings!$D$26&gt;0,MAX(0,LARGE($X$3:$X$75,Settings!$F$21*Settings!$D$25)-LARGE(($Q$3:$Q$150,$J$3:$J$100,$X$3:$X$75),Settings!$F$21*(Settings!$D$23+Settings!$D$24+Settings!$D$26))),0)</f>
        <v>-43.897566049999995</v>
      </c>
      <c r="AA31" s="15">
        <f>IFERROR((IFERROR(IF(Settings!$J$17=1,VLOOKUP(_xlfn.CONCAT(W31,V31),'full ppr adp'!$A:$K,11,FALSE),IF(Settings!$J$17=0,VLOOKUP(_xlfn.CONCAT(W31,V31),'standard adp'!$A:$J,10,FALSE),VLOOKUP(_xlfn.CONCAT(W31,V31),'half ppr adp'!$A:$J,10,FALSE))),VLOOKUP(_xlfn.CONCAT(W31,V31),'full ppr adp'!$A:$K,11,FALSE))),"UND")</f>
        <v>236</v>
      </c>
      <c r="AC31" s="6">
        <f>VLOOKUP(AD31,'def data'!A:F,6,FALSE)</f>
        <v>26</v>
      </c>
      <c r="AD31" s="6" t="s">
        <v>16</v>
      </c>
      <c r="AE31" s="6">
        <f>VLOOKUP($AD31,'def data'!$A:$F,2,FALSE)</f>
        <v>21</v>
      </c>
      <c r="AF31" s="6">
        <f>VLOOKUP($AD31,'def data'!$A:$F,3,FALSE)</f>
        <v>31</v>
      </c>
      <c r="AG31" s="6">
        <f>VLOOKUP($AD31,'def data'!$A:$F,4,FALSE)</f>
        <v>23</v>
      </c>
      <c r="AH31" s="8">
        <f>IFERROR(IF(Settings!$J$17=1,VLOOKUP(AD31,'full ppr adp'!C:K,9,FALSE),IF(Settings!$J$17=0,VLOOKUP(AD31,'standard adp'!C:J,8,FALSE),VLOOKUP(AD31,'half ppr adp'!C:J,8,FALSE))),VLOOKUP(AD31,'full ppr adp'!C:K,9,FALSE))</f>
        <v>224.5</v>
      </c>
    </row>
    <row r="32" spans="1:34" x14ac:dyDescent="0.25">
      <c r="A32" s="9" t="s">
        <v>22</v>
      </c>
      <c r="B32" s="9" t="s">
        <v>542</v>
      </c>
      <c r="C32" s="8">
        <f>VLOOKUP(A32,'qb data'!G:S,13,FALSE)</f>
        <v>207.32089400000007</v>
      </c>
      <c r="D32" s="2">
        <f>IFERROR(C32-LARGE($C$3:$C$34,'Position Expectations'!$B$3+1),C32-MIN($C$3:$C$34))</f>
        <v>-57.601558899999986</v>
      </c>
      <c r="E32" s="2">
        <f>IFERROR(C32-LARGE($C$3:$C$34,Settings!$F$21*Settings!$D$22),C32-MIN($C$3:$C$34))</f>
        <v>-74.075777199999948</v>
      </c>
      <c r="F32" s="15">
        <f>(IFERROR(IF(Settings!$J$17=1,VLOOKUP(_xlfn.CONCAT(B32,A32),'full ppr adp'!$A:$K,11,FALSE),IF(Settings!$J$17=0,VLOOKUP(_xlfn.CONCAT(B32,A32),'standard adp'!$A:$J,10,FALSE),VLOOKUP(_xlfn.CONCAT(B32,A32),'half ppr adp'!$A:$J,10,FALSE))),VLOOKUP(_xlfn.CONCAT(B32,A32),'full ppr adp'!$A:$K,11,FALSE)))</f>
        <v>262.66666666666669</v>
      </c>
      <c r="H32" s="9" t="s">
        <v>168</v>
      </c>
      <c r="I32" s="9" t="s">
        <v>523</v>
      </c>
      <c r="J32" s="8">
        <f>VLOOKUP(_xlfn.CONCAT(I32,H32),'rb data'!A:X,24,FALSE)</f>
        <v>149.05457479999998</v>
      </c>
      <c r="K32" s="2">
        <f>IFERROR(J32-LARGE($J$3:$J$100,'Position Expectations'!$B$4+1),J32-MIN($J$3:$J$100))</f>
        <v>89.488049999999987</v>
      </c>
      <c r="L32" s="2">
        <f>IFERROR(J32-LARGE($J$3:$J$100,Settings!$F$21*Settings!$D$23),J32-MIN($J$3:$J$100))+IF(Settings!$D$26&gt;0,MAX(0,LARGE($J$3:$J$100,Settings!$F$21*Settings!$D$23)-LARGE(($Q$3:$Q$150,$J$3:$J$100),Settings!$F$21*(Settings!$D$23+Settings!$D$24+Settings!$D$26))),0)</f>
        <v>-20.001086700000059</v>
      </c>
      <c r="M32" s="15">
        <f>IFERROR((IFERROR(IF(Settings!$J$17=1,VLOOKUP(_xlfn.CONCAT(I32,H32),'full ppr adp'!$A:$K,11,FALSE),IF(Settings!$J$17=0,VLOOKUP(_xlfn.CONCAT(I32,H32),'standard adp'!$A:$J,10,FALSE),VLOOKUP(_xlfn.CONCAT(I32,H32),'half ppr adp'!$A:$J,10,FALSE))),VLOOKUP(_xlfn.CONCAT(I32,H32),'full ppr adp'!$A:$K,11,FALSE))),"UND")</f>
        <v>45.333333333333336</v>
      </c>
      <c r="O32" s="9" t="s">
        <v>64</v>
      </c>
      <c r="P32" s="9" t="s">
        <v>492</v>
      </c>
      <c r="Q32" s="8">
        <f>VLOOKUP(_xlfn.CONCAT(P32,O32),'wr data'!A:X,24,FALSE)</f>
        <v>187.82061153000001</v>
      </c>
      <c r="R32" s="2">
        <f>IFERROR(Q32-LARGE($Q$3:$Q$150,'Position Expectations'!$B$5+1),Q32-MIN($Q$3:$Q$150))</f>
        <v>61.260017029999972</v>
      </c>
      <c r="S32" s="2">
        <f>IFERROR(Q32-LARGE($Q$3:$Q$150,Settings!$F$21*Settings!$D$24),Q32-MIN($Q$3:$Q$150))+IF(Settings!$D$26&gt;0,MAX(0,LARGE($Q$3:$Q$150,Settings!$F$21*Settings!$D$24)-LARGE(($Q$3:$Q$150,$J$3:$J$100),Settings!$F$21*(Settings!$D$23+Settings!$D$24+Settings!$D$26))),0)</f>
        <v>16.072333630000003</v>
      </c>
      <c r="T32" s="15">
        <f>IFERROR((IFERROR(IF(Settings!$J$17=1,VLOOKUP(_xlfn.CONCAT(P32,O32),'full ppr adp'!$A:$K,11,FALSE),IF(Settings!$J$17=0,VLOOKUP(_xlfn.CONCAT(P32,O32),'standard adp'!$A:$J,10,FALSE),VLOOKUP(_xlfn.CONCAT(P32,O32),'half ppr adp'!$A:$J,10,FALSE))),VLOOKUP(_xlfn.CONCAT(P32,O32),'full ppr adp'!$A:$K,11,FALSE))),"UND")</f>
        <v>86.666666666666671</v>
      </c>
      <c r="V32" s="9" t="s">
        <v>447</v>
      </c>
      <c r="W32" s="9" t="s">
        <v>487</v>
      </c>
      <c r="X32" s="2">
        <f>VLOOKUP(_xlfn.CONCAT(W32,V32),'te data'!A:X,24,FALSE)</f>
        <v>88.238843759999995</v>
      </c>
      <c r="Y32" s="2">
        <f>IFERROR(X32-LARGE($X$3:$X$54,'Position Expectations'!$B$6+1),X32-MIN($X$3:$X$54))</f>
        <v>-34.358153840000014</v>
      </c>
      <c r="Z32" s="2">
        <f>IFERROR(X32-LARGE($X$3:$X$75,Settings!$F$21*Settings!$D$25),X32-MIN($X$3:$X$75))+IF(Settings!$D$26&gt;0,MAX(0,LARGE($X$3:$X$75,Settings!$F$21*Settings!$D$25)-LARGE(($Q$3:$Q$150,$J$3:$J$100,$X$3:$X$75),Settings!$F$21*(Settings!$D$23+Settings!$D$24+Settings!$D$26))),0)</f>
        <v>-45.186907739999995</v>
      </c>
      <c r="AA32" s="15">
        <f>IFERROR((IFERROR(IF(Settings!$J$17=1,VLOOKUP(_xlfn.CONCAT(W32,V32),'full ppr adp'!$A:$K,11,FALSE),IF(Settings!$J$17=0,VLOOKUP(_xlfn.CONCAT(W32,V32),'standard adp'!$A:$J,10,FALSE),VLOOKUP(_xlfn.CONCAT(W32,V32),'half ppr adp'!$A:$J,10,FALSE))),VLOOKUP(_xlfn.CONCAT(W32,V32),'full ppr adp'!$A:$K,11,FALSE))),"UND")</f>
        <v>207</v>
      </c>
      <c r="AC32" s="6">
        <f>VLOOKUP(AD32,'def data'!A:F,6,FALSE)</f>
        <v>27</v>
      </c>
      <c r="AD32" s="6" t="s">
        <v>156</v>
      </c>
      <c r="AE32" s="6">
        <f>VLOOKUP($AD32,'def data'!$A:$F,2,FALSE)</f>
        <v>24</v>
      </c>
      <c r="AF32" s="6">
        <f>VLOOKUP($AD32,'def data'!$A:$F,3,FALSE)</f>
        <v>25</v>
      </c>
      <c r="AG32" s="6">
        <f>VLOOKUP($AD32,'def data'!$A:$F,4,FALSE)</f>
        <v>26</v>
      </c>
      <c r="AH32" s="8">
        <f>IFERROR(IF(Settings!$J$17=1,VLOOKUP(AD32,'full ppr adp'!C:K,9,FALSE),IF(Settings!$J$17=0,VLOOKUP(AD32,'standard adp'!C:J,8,FALSE),VLOOKUP(AD32,'half ppr adp'!C:J,8,FALSE))),VLOOKUP(AD32,'full ppr adp'!C:K,9,FALSE))</f>
        <v>293</v>
      </c>
    </row>
    <row r="33" spans="1:34" x14ac:dyDescent="0.25">
      <c r="A33" s="9" t="s">
        <v>87</v>
      </c>
      <c r="B33" s="9" t="s">
        <v>499</v>
      </c>
      <c r="C33" s="8">
        <f>VLOOKUP(A33,'qb data'!G:S,13,FALSE)</f>
        <v>206.95824000000005</v>
      </c>
      <c r="D33" s="2">
        <f>IFERROR(C33-LARGE($C$3:$C$34,'Position Expectations'!$B$3+1),C33-MIN($C$3:$C$34))</f>
        <v>-57.964212900000007</v>
      </c>
      <c r="E33" s="2">
        <f>IFERROR(C33-LARGE($C$3:$C$34,Settings!$F$21*Settings!$D$22),C33-MIN($C$3:$C$34))</f>
        <v>-74.438431199999968</v>
      </c>
      <c r="F33" s="15">
        <f>(IFERROR(IF(Settings!$J$17=1,VLOOKUP(_xlfn.CONCAT(B33,A33),'full ppr adp'!$A:$K,11,FALSE),IF(Settings!$J$17=0,VLOOKUP(_xlfn.CONCAT(B33,A33),'standard adp'!$A:$J,10,FALSE),VLOOKUP(_xlfn.CONCAT(B33,A33),'half ppr adp'!$A:$J,10,FALSE))),VLOOKUP(_xlfn.CONCAT(B33,A33),'full ppr adp'!$A:$K,11,FALSE)))</f>
        <v>298</v>
      </c>
      <c r="H33" s="9" t="s">
        <v>74</v>
      </c>
      <c r="I33" s="9" t="s">
        <v>487</v>
      </c>
      <c r="J33" s="8">
        <f>VLOOKUP(_xlfn.CONCAT(I33,H33),'rb data'!A:X,24,FALSE)</f>
        <v>144.66119924</v>
      </c>
      <c r="K33" s="2">
        <f>IFERROR(J33-LARGE($J$3:$J$100,'Position Expectations'!$B$4+1),J33-MIN($J$3:$J$100))</f>
        <v>85.094674440000006</v>
      </c>
      <c r="L33" s="2">
        <f>IFERROR(J33-LARGE($J$3:$J$100,Settings!$F$21*Settings!$D$23),J33-MIN($J$3:$J$100))+IF(Settings!$D$26&gt;0,MAX(0,LARGE($J$3:$J$100,Settings!$F$21*Settings!$D$23)-LARGE(($Q$3:$Q$150,$J$3:$J$100),Settings!$F$21*(Settings!$D$23+Settings!$D$24+Settings!$D$26))),0)</f>
        <v>-24.39446226000004</v>
      </c>
      <c r="M33" s="15">
        <f>IFERROR((IFERROR(IF(Settings!$J$17=1,VLOOKUP(_xlfn.CONCAT(I33,H33),'full ppr adp'!$A:$K,11,FALSE),IF(Settings!$J$17=0,VLOOKUP(_xlfn.CONCAT(I33,H33),'standard adp'!$A:$J,10,FALSE),VLOOKUP(_xlfn.CONCAT(I33,H33),'half ppr adp'!$A:$J,10,FALSE))),VLOOKUP(_xlfn.CONCAT(I33,H33),'full ppr adp'!$A:$K,11,FALSE))),"UND")</f>
        <v>51</v>
      </c>
      <c r="O33" s="9" t="s">
        <v>258</v>
      </c>
      <c r="P33" s="9" t="s">
        <v>505</v>
      </c>
      <c r="Q33" s="8">
        <f>VLOOKUP(_xlfn.CONCAT(P33,O33),'wr data'!A:X,24,FALSE)</f>
        <v>186.20966880000003</v>
      </c>
      <c r="R33" s="2">
        <f>IFERROR(Q33-LARGE($Q$3:$Q$150,'Position Expectations'!$B$5+1),Q33-MIN($Q$3:$Q$150))</f>
        <v>59.649074299999995</v>
      </c>
      <c r="S33" s="2">
        <f>IFERROR(Q33-LARGE($Q$3:$Q$150,Settings!$F$21*Settings!$D$24),Q33-MIN($Q$3:$Q$150))+IF(Settings!$D$26&gt;0,MAX(0,LARGE($Q$3:$Q$150,Settings!$F$21*Settings!$D$24)-LARGE(($Q$3:$Q$150,$J$3:$J$100),Settings!$F$21*(Settings!$D$23+Settings!$D$24+Settings!$D$26))),0)</f>
        <v>14.461390900000026</v>
      </c>
      <c r="T33" s="15">
        <f>IFERROR((IFERROR(IF(Settings!$J$17=1,VLOOKUP(_xlfn.CONCAT(P33,O33),'full ppr adp'!$A:$K,11,FALSE),IF(Settings!$J$17=0,VLOOKUP(_xlfn.CONCAT(P33,O33),'standard adp'!$A:$J,10,FALSE),VLOOKUP(_xlfn.CONCAT(P33,O33),'half ppr adp'!$A:$J,10,FALSE))),VLOOKUP(_xlfn.CONCAT(P33,O33),'full ppr adp'!$A:$K,11,FALSE))),"UND")</f>
        <v>51</v>
      </c>
      <c r="V33" s="9" t="s">
        <v>88</v>
      </c>
      <c r="W33" s="9" t="s">
        <v>499</v>
      </c>
      <c r="X33" s="2">
        <f>VLOOKUP(_xlfn.CONCAT(W33,V33),'te data'!A:X,24,FALSE)</f>
        <v>87.673997040000017</v>
      </c>
      <c r="Y33" s="2">
        <f>IFERROR(X33-LARGE($X$3:$X$54,'Position Expectations'!$B$6+1),X33-MIN($X$3:$X$54))</f>
        <v>-34.923000559999991</v>
      </c>
      <c r="Z33" s="2">
        <f>IFERROR(X33-LARGE($X$3:$X$75,Settings!$F$21*Settings!$D$25),X33-MIN($X$3:$X$75))+IF(Settings!$D$26&gt;0,MAX(0,LARGE($X$3:$X$75,Settings!$F$21*Settings!$D$25)-LARGE(($Q$3:$Q$150,$J$3:$J$100,$X$3:$X$75),Settings!$F$21*(Settings!$D$23+Settings!$D$24+Settings!$D$26))),0)</f>
        <v>-45.751754459999972</v>
      </c>
      <c r="AA33" s="15">
        <f>IFERROR((IFERROR(IF(Settings!$J$17=1,VLOOKUP(_xlfn.CONCAT(W33,V33),'full ppr adp'!$A:$K,11,FALSE),IF(Settings!$J$17=0,VLOOKUP(_xlfn.CONCAT(W33,V33),'standard adp'!$A:$J,10,FALSE),VLOOKUP(_xlfn.CONCAT(W33,V33),'half ppr adp'!$A:$J,10,FALSE))),VLOOKUP(_xlfn.CONCAT(W33,V33),'full ppr adp'!$A:$K,11,FALSE))),"UND")</f>
        <v>233</v>
      </c>
      <c r="AC33" s="6">
        <f>VLOOKUP(AD33,'def data'!A:F,6,FALSE)</f>
        <v>28</v>
      </c>
      <c r="AD33" s="6" t="s">
        <v>229</v>
      </c>
      <c r="AE33" s="6">
        <f>VLOOKUP($AD33,'def data'!$A:$F,2,FALSE)</f>
        <v>16</v>
      </c>
      <c r="AF33" s="6">
        <f>VLOOKUP($AD33,'def data'!$A:$F,3,FALSE)</f>
        <v>27</v>
      </c>
      <c r="AG33" s="6">
        <f>VLOOKUP($AD33,'def data'!$A:$F,4,FALSE)</f>
        <v>29</v>
      </c>
      <c r="AH33" s="8">
        <f>IFERROR(IF(Settings!$J$17=1,VLOOKUP(AD33,'full ppr adp'!C:K,9,FALSE),IF(Settings!$J$17=0,VLOOKUP(AD33,'standard adp'!C:J,8,FALSE),VLOOKUP(AD33,'half ppr adp'!C:J,8,FALSE))),VLOOKUP(AD33,'full ppr adp'!C:K,9,FALSE))</f>
        <v>207</v>
      </c>
    </row>
    <row r="34" spans="1:34" x14ac:dyDescent="0.25">
      <c r="A34" s="9" t="s">
        <v>1366</v>
      </c>
      <c r="B34" s="9" t="s">
        <v>481</v>
      </c>
      <c r="C34" s="8">
        <f>VLOOKUP(A34,'qb data'!G:S,13,FALSE)</f>
        <v>195.62219999999999</v>
      </c>
      <c r="D34" s="2">
        <f>IFERROR(C34-LARGE($C$3:$C$34,'Position Expectations'!$B$3+1),C34-MIN($C$3:$C$34))</f>
        <v>-69.300252900000061</v>
      </c>
      <c r="E34" s="2">
        <f>IFERROR(C34-LARGE($C$3:$C$34,Settings!$F$21*Settings!$D$22),C34-MIN($C$3:$C$34))</f>
        <v>-85.774471200000022</v>
      </c>
      <c r="F34" s="15">
        <f>(IFERROR(IF(Settings!$J$17=1,VLOOKUP(_xlfn.CONCAT(B34,A34),'full ppr adp'!$A:$K,11,FALSE),IF(Settings!$J$17=0,VLOOKUP(_xlfn.CONCAT(B34,A34),'standard adp'!$A:$J,10,FALSE),VLOOKUP(_xlfn.CONCAT(B34,A34),'half ppr adp'!$A:$J,10,FALSE))),VLOOKUP(_xlfn.CONCAT(B34,A34),'full ppr adp'!$A:$K,11,FALSE)))</f>
        <v>250.5</v>
      </c>
      <c r="H34" s="9" t="s">
        <v>67</v>
      </c>
      <c r="I34" s="9" t="s">
        <v>492</v>
      </c>
      <c r="J34" s="8">
        <f>VLOOKUP(_xlfn.CONCAT(I34,H34),'rb data'!A:X,24,FALSE)</f>
        <v>138.48251384</v>
      </c>
      <c r="K34" s="2">
        <f>IFERROR(J34-LARGE($J$3:$J$100,'Position Expectations'!$B$4+1),J34-MIN($J$3:$J$100))</f>
        <v>78.915989039999999</v>
      </c>
      <c r="L34" s="2">
        <f>IFERROR(J34-LARGE($J$3:$J$100,Settings!$F$21*Settings!$D$23),J34-MIN($J$3:$J$100))+IF(Settings!$D$26&gt;0,MAX(0,LARGE($J$3:$J$100,Settings!$F$21*Settings!$D$23)-LARGE(($Q$3:$Q$150,$J$3:$J$100),Settings!$F$21*(Settings!$D$23+Settings!$D$24+Settings!$D$26))),0)</f>
        <v>-30.573147660000046</v>
      </c>
      <c r="M34" s="15">
        <f>IFERROR((IFERROR(IF(Settings!$J$17=1,VLOOKUP(_xlfn.CONCAT(I34,H34),'full ppr adp'!$A:$K,11,FALSE),IF(Settings!$J$17=0,VLOOKUP(_xlfn.CONCAT(I34,H34),'standard adp'!$A:$J,10,FALSE),VLOOKUP(_xlfn.CONCAT(I34,H34),'half ppr adp'!$A:$J,10,FALSE))),VLOOKUP(_xlfn.CONCAT(I34,H34),'full ppr adp'!$A:$K,11,FALSE))),"UND")</f>
        <v>98.333333333333329</v>
      </c>
      <c r="O34" s="9" t="s">
        <v>35</v>
      </c>
      <c r="P34" s="9" t="s">
        <v>513</v>
      </c>
      <c r="Q34" s="8">
        <f>VLOOKUP(_xlfn.CONCAT(P34,O34),'wr data'!A:X,24,FALSE)</f>
        <v>181.00864500000003</v>
      </c>
      <c r="R34" s="2">
        <f>IFERROR(Q34-LARGE($Q$3:$Q$150,'Position Expectations'!$B$5+1),Q34-MIN($Q$3:$Q$150))</f>
        <v>54.448050499999994</v>
      </c>
      <c r="S34" s="2">
        <f>IFERROR(Q34-LARGE($Q$3:$Q$150,Settings!$F$21*Settings!$D$24),Q34-MIN($Q$3:$Q$150))+IF(Settings!$D$26&gt;0,MAX(0,LARGE($Q$3:$Q$150,Settings!$F$21*Settings!$D$24)-LARGE(($Q$3:$Q$150,$J$3:$J$100),Settings!$F$21*(Settings!$D$23+Settings!$D$24+Settings!$D$26))),0)</f>
        <v>9.2603671000000247</v>
      </c>
      <c r="T34" s="15">
        <f>IFERROR((IFERROR(IF(Settings!$J$17=1,VLOOKUP(_xlfn.CONCAT(P34,O34),'full ppr adp'!$A:$K,11,FALSE),IF(Settings!$J$17=0,VLOOKUP(_xlfn.CONCAT(P34,O34),'standard adp'!$A:$J,10,FALSE),VLOOKUP(_xlfn.CONCAT(P34,O34),'half ppr adp'!$A:$J,10,FALSE))),VLOOKUP(_xlfn.CONCAT(P34,O34),'full ppr adp'!$A:$K,11,FALSE))),"UND")</f>
        <v>77</v>
      </c>
      <c r="V34" s="9" t="s">
        <v>43</v>
      </c>
      <c r="W34" s="9" t="s">
        <v>513</v>
      </c>
      <c r="X34" s="2">
        <f>VLOOKUP(_xlfn.CONCAT(W34,V34),'te data'!A:X,24,FALSE)</f>
        <v>86.271360000000001</v>
      </c>
      <c r="Y34" s="2">
        <f>IFERROR(X34-LARGE($X$3:$X$54,'Position Expectations'!$B$6+1),X34-MIN($X$3:$X$54))</f>
        <v>-36.325637600000007</v>
      </c>
      <c r="Z34" s="2">
        <f>IFERROR(X34-LARGE($X$3:$X$75,Settings!$F$21*Settings!$D$25),X34-MIN($X$3:$X$75))+IF(Settings!$D$26&gt;0,MAX(0,LARGE($X$3:$X$75,Settings!$F$21*Settings!$D$25)-LARGE(($Q$3:$Q$150,$J$3:$J$100,$X$3:$X$75),Settings!$F$21*(Settings!$D$23+Settings!$D$24+Settings!$D$26))),0)</f>
        <v>-47.154391499999988</v>
      </c>
      <c r="AA34" s="15">
        <f>IFERROR((IFERROR(IF(Settings!$J$17=1,VLOOKUP(_xlfn.CONCAT(W34,V34),'full ppr adp'!$A:$K,11,FALSE),IF(Settings!$J$17=0,VLOOKUP(_xlfn.CONCAT(W34,V34),'standard adp'!$A:$J,10,FALSE),VLOOKUP(_xlfn.CONCAT(W34,V34),'half ppr adp'!$A:$J,10,FALSE))),VLOOKUP(_xlfn.CONCAT(W34,V34),'full ppr adp'!$A:$K,11,FALSE))),"UND")</f>
        <v>325</v>
      </c>
      <c r="AC34" s="6">
        <f>VLOOKUP(AD34,'def data'!A:F,6,FALSE)</f>
        <v>29</v>
      </c>
      <c r="AD34" s="6" t="s">
        <v>99</v>
      </c>
      <c r="AE34" s="6">
        <f>VLOOKUP($AD34,'def data'!$A:$F,2,FALSE)</f>
        <v>30</v>
      </c>
      <c r="AF34" s="6">
        <f>VLOOKUP($AD34,'def data'!$A:$F,3,FALSE)</f>
        <v>29</v>
      </c>
      <c r="AG34" s="6">
        <f>VLOOKUP($AD34,'def data'!$A:$F,4,FALSE)</f>
        <v>28</v>
      </c>
      <c r="AH34" s="8">
        <f>IFERROR(IF(Settings!$J$17=1,VLOOKUP(AD34,'full ppr adp'!C:K,9,FALSE),IF(Settings!$J$17=0,VLOOKUP(AD34,'standard adp'!C:J,8,FALSE),VLOOKUP(AD34,'half ppr adp'!C:J,8,FALSE))),VLOOKUP(AD34,'full ppr adp'!C:K,9,FALSE))</f>
        <v>228</v>
      </c>
    </row>
    <row r="35" spans="1:34" x14ac:dyDescent="0.25">
      <c r="A35" s="48"/>
      <c r="B35" s="48"/>
      <c r="C35" s="5"/>
      <c r="D35" s="5"/>
      <c r="E35" s="5"/>
      <c r="F35" s="19"/>
      <c r="H35" s="9" t="s">
        <v>9</v>
      </c>
      <c r="I35" s="9" t="s">
        <v>516</v>
      </c>
      <c r="J35" s="8">
        <f>VLOOKUP(_xlfn.CONCAT(I35,H35),'rb data'!A:X,24,FALSE)</f>
        <v>135.35248687999999</v>
      </c>
      <c r="K35" s="2">
        <f>IFERROR(J35-LARGE($J$3:$J$100,'Position Expectations'!$B$4+1),J35-MIN($J$3:$J$100))</f>
        <v>75.78596207999999</v>
      </c>
      <c r="L35" s="2">
        <f>IFERROR(J35-LARGE($J$3:$J$100,Settings!$F$21*Settings!$D$23),J35-MIN($J$3:$J$100))+IF(Settings!$D$26&gt;0,MAX(0,LARGE($J$3:$J$100,Settings!$F$21*Settings!$D$23)-LARGE(($Q$3:$Q$150,$J$3:$J$100),Settings!$F$21*(Settings!$D$23+Settings!$D$24+Settings!$D$26))),0)</f>
        <v>-33.703174620000055</v>
      </c>
      <c r="M35" s="15">
        <f>IFERROR((IFERROR(IF(Settings!$J$17=1,VLOOKUP(_xlfn.CONCAT(I35,H35),'full ppr adp'!$A:$K,11,FALSE),IF(Settings!$J$17=0,VLOOKUP(_xlfn.CONCAT(I35,H35),'standard adp'!$A:$J,10,FALSE),VLOOKUP(_xlfn.CONCAT(I35,H35),'half ppr adp'!$A:$J,10,FALSE))),VLOOKUP(_xlfn.CONCAT(I35,H35),'full ppr adp'!$A:$K,11,FALSE))),"UND")</f>
        <v>88</v>
      </c>
      <c r="O35" s="9" t="s">
        <v>116</v>
      </c>
      <c r="P35" s="9" t="s">
        <v>508</v>
      </c>
      <c r="Q35" s="8">
        <f>VLOOKUP(_xlfn.CONCAT(P35,O35),'wr data'!A:X,24,FALSE)</f>
        <v>178.165794065</v>
      </c>
      <c r="R35" s="2">
        <f>IFERROR(Q35-LARGE($Q$3:$Q$150,'Position Expectations'!$B$5+1),Q35-MIN($Q$3:$Q$150))</f>
        <v>51.605199564999964</v>
      </c>
      <c r="S35" s="2">
        <f>IFERROR(Q35-LARGE($Q$3:$Q$150,Settings!$F$21*Settings!$D$24),Q35-MIN($Q$3:$Q$150))+IF(Settings!$D$26&gt;0,MAX(0,LARGE($Q$3:$Q$150,Settings!$F$21*Settings!$D$24)-LARGE(($Q$3:$Q$150,$J$3:$J$100),Settings!$F$21*(Settings!$D$23+Settings!$D$24+Settings!$D$26))),0)</f>
        <v>6.417516164999995</v>
      </c>
      <c r="T35" s="15">
        <f>IFERROR((IFERROR(IF(Settings!$J$17=1,VLOOKUP(_xlfn.CONCAT(P35,O35),'full ppr adp'!$A:$K,11,FALSE),IF(Settings!$J$17=0,VLOOKUP(_xlfn.CONCAT(P35,O35),'standard adp'!$A:$J,10,FALSE),VLOOKUP(_xlfn.CONCAT(P35,O35),'half ppr adp'!$A:$J,10,FALSE))),VLOOKUP(_xlfn.CONCAT(P35,O35),'full ppr adp'!$A:$K,11,FALSE))),"UND")</f>
        <v>99.666666666666671</v>
      </c>
      <c r="V35" s="9" t="s">
        <v>185</v>
      </c>
      <c r="W35" s="9" t="s">
        <v>510</v>
      </c>
      <c r="X35" s="2">
        <f>VLOOKUP(_xlfn.CONCAT(W35,V35),'te data'!A:X,24,FALSE)</f>
        <v>80.802438839999994</v>
      </c>
      <c r="Y35" s="2">
        <f>IFERROR(X35-LARGE($X$3:$X$54,'Position Expectations'!$B$6+1),X35-MIN($X$3:$X$54))</f>
        <v>-41.794558760000015</v>
      </c>
      <c r="Z35" s="2">
        <f>IFERROR(X35-LARGE($X$3:$X$75,Settings!$F$21*Settings!$D$25),X35-MIN($X$3:$X$75))+IF(Settings!$D$26&gt;0,MAX(0,LARGE($X$3:$X$75,Settings!$F$21*Settings!$D$25)-LARGE(($Q$3:$Q$150,$J$3:$J$100,$X$3:$X$75),Settings!$F$21*(Settings!$D$23+Settings!$D$24+Settings!$D$26))),0)</f>
        <v>-52.623312659999996</v>
      </c>
      <c r="AA35" s="15">
        <f>IFERROR((IFERROR(IF(Settings!$J$17=1,VLOOKUP(_xlfn.CONCAT(W35,V35),'full ppr adp'!$A:$K,11,FALSE),IF(Settings!$J$17=0,VLOOKUP(_xlfn.CONCAT(W35,V35),'standard adp'!$A:$J,10,FALSE),VLOOKUP(_xlfn.CONCAT(W35,V35),'half ppr adp'!$A:$J,10,FALSE))),VLOOKUP(_xlfn.CONCAT(W35,V35),'full ppr adp'!$A:$K,11,FALSE))),"UND")</f>
        <v>261</v>
      </c>
      <c r="AC35" s="6">
        <f>VLOOKUP(AD35,'def data'!A:F,6,FALSE)</f>
        <v>30</v>
      </c>
      <c r="AD35" s="6" t="s">
        <v>220</v>
      </c>
      <c r="AE35" s="6">
        <f>VLOOKUP($AD35,'def data'!$A:$F,2,FALSE)</f>
        <v>18</v>
      </c>
      <c r="AF35" s="6">
        <f>VLOOKUP($AD35,'def data'!$A:$F,3,FALSE)</f>
        <v>32</v>
      </c>
      <c r="AG35" s="6">
        <f>VLOOKUP($AD35,'def data'!$A:$F,4,FALSE)</f>
        <v>31</v>
      </c>
      <c r="AH35" s="8">
        <f>IFERROR(IF(Settings!$J$17=1,VLOOKUP(AD35,'full ppr adp'!C:K,9,FALSE),IF(Settings!$J$17=0,VLOOKUP(AD35,'standard adp'!C:J,8,FALSE),VLOOKUP(AD35,'half ppr adp'!C:J,8,FALSE))),VLOOKUP(AD35,'full ppr adp'!C:K,9,FALSE))</f>
        <v>298</v>
      </c>
    </row>
    <row r="36" spans="1:34" x14ac:dyDescent="0.25">
      <c r="A36" s="22" t="s">
        <v>394</v>
      </c>
      <c r="B36" s="22"/>
      <c r="C36" s="22"/>
      <c r="D36" s="22"/>
      <c r="E36" s="22"/>
      <c r="F36" s="22"/>
      <c r="H36" s="9" t="s">
        <v>190</v>
      </c>
      <c r="I36" s="9" t="s">
        <v>487</v>
      </c>
      <c r="J36" s="8">
        <f>VLOOKUP(_xlfn.CONCAT(I36,H36),'rb data'!A:X,24,FALSE)</f>
        <v>134.72436737000001</v>
      </c>
      <c r="K36" s="2">
        <f>IFERROR(J36-LARGE($J$3:$J$100,'Position Expectations'!$B$4+1),J36-MIN($J$3:$J$100))</f>
        <v>75.157842570000014</v>
      </c>
      <c r="L36" s="2">
        <f>IFERROR(J36-LARGE($J$3:$J$100,Settings!$F$21*Settings!$D$23),J36-MIN($J$3:$J$100))+IF(Settings!$D$26&gt;0,MAX(0,LARGE($J$3:$J$100,Settings!$F$21*Settings!$D$23)-LARGE(($Q$3:$Q$150,$J$3:$J$100),Settings!$F$21*(Settings!$D$23+Settings!$D$24+Settings!$D$26))),0)</f>
        <v>-34.331294130000032</v>
      </c>
      <c r="M36" s="15">
        <f>IFERROR((IFERROR(IF(Settings!$J$17=1,VLOOKUP(_xlfn.CONCAT(I36,H36),'full ppr adp'!$A:$K,11,FALSE),IF(Settings!$J$17=0,VLOOKUP(_xlfn.CONCAT(I36,H36),'standard adp'!$A:$J,10,FALSE),VLOOKUP(_xlfn.CONCAT(I36,H36),'half ppr adp'!$A:$J,10,FALSE))),VLOOKUP(_xlfn.CONCAT(I36,H36),'full ppr adp'!$A:$K,11,FALSE))),"UND")</f>
        <v>79.333333333333329</v>
      </c>
      <c r="O36" s="9" t="s">
        <v>288</v>
      </c>
      <c r="P36" s="9" t="s">
        <v>502</v>
      </c>
      <c r="Q36" s="8">
        <f>VLOOKUP(_xlfn.CONCAT(P36,O36),'wr data'!A:X,24,FALSE)</f>
        <v>176.01061920000001</v>
      </c>
      <c r="R36" s="2">
        <f>IFERROR(Q36-LARGE($Q$3:$Q$150,'Position Expectations'!$B$5+1),Q36-MIN($Q$3:$Q$150))</f>
        <v>49.450024699999972</v>
      </c>
      <c r="S36" s="2">
        <f>IFERROR(Q36-LARGE($Q$3:$Q$150,Settings!$F$21*Settings!$D$24),Q36-MIN($Q$3:$Q$150))+IF(Settings!$D$26&gt;0,MAX(0,LARGE($Q$3:$Q$150,Settings!$F$21*Settings!$D$24)-LARGE(($Q$3:$Q$150,$J$3:$J$100),Settings!$F$21*(Settings!$D$23+Settings!$D$24+Settings!$D$26))),0)</f>
        <v>4.2623413000000028</v>
      </c>
      <c r="T36" s="15">
        <f>IFERROR((IFERROR(IF(Settings!$J$17=1,VLOOKUP(_xlfn.CONCAT(P36,O36),'full ppr adp'!$A:$K,11,FALSE),IF(Settings!$J$17=0,VLOOKUP(_xlfn.CONCAT(P36,O36),'standard adp'!$A:$J,10,FALSE),VLOOKUP(_xlfn.CONCAT(P36,O36),'half ppr adp'!$A:$J,10,FALSE))),VLOOKUP(_xlfn.CONCAT(P36,O36),'full ppr adp'!$A:$K,11,FALSE))),"UND")</f>
        <v>102.66666666666667</v>
      </c>
      <c r="V36" s="9" t="s">
        <v>285</v>
      </c>
      <c r="W36" s="9" t="s">
        <v>473</v>
      </c>
      <c r="X36" s="2">
        <f>VLOOKUP(_xlfn.CONCAT(W36,V36),'te data'!A:X,24,FALSE)</f>
        <v>79.600178069999998</v>
      </c>
      <c r="Y36" s="2">
        <f>IFERROR(X36-LARGE($X$3:$X$54,'Position Expectations'!$B$6+1),X36-MIN($X$3:$X$54))</f>
        <v>-42.99681953000001</v>
      </c>
      <c r="Z36" s="2">
        <f>IFERROR(X36-LARGE($X$3:$X$75,Settings!$F$21*Settings!$D$25),X36-MIN($X$3:$X$75))+IF(Settings!$D$26&gt;0,MAX(0,LARGE($X$3:$X$75,Settings!$F$21*Settings!$D$25)-LARGE(($Q$3:$Q$150,$J$3:$J$100,$X$3:$X$75),Settings!$F$21*(Settings!$D$23+Settings!$D$24+Settings!$D$26))),0)</f>
        <v>-53.825573429999992</v>
      </c>
      <c r="AA36" s="15">
        <f>IFERROR((IFERROR(IF(Settings!$J$17=1,VLOOKUP(_xlfn.CONCAT(W36,V36),'full ppr adp'!$A:$K,11,FALSE),IF(Settings!$J$17=0,VLOOKUP(_xlfn.CONCAT(W36,V36),'standard adp'!$A:$J,10,FALSE),VLOOKUP(_xlfn.CONCAT(W36,V36),'half ppr adp'!$A:$J,10,FALSE))),VLOOKUP(_xlfn.CONCAT(W36,V36),'full ppr adp'!$A:$K,11,FALSE))),"UND")</f>
        <v>249.5</v>
      </c>
      <c r="AC36" s="6">
        <f>VLOOKUP(AD36,'def data'!A:F,6,FALSE)</f>
        <v>31</v>
      </c>
      <c r="AD36" s="6" t="s">
        <v>44</v>
      </c>
      <c r="AE36" s="6">
        <f>VLOOKUP($AD36,'def data'!$A:$F,2,FALSE)</f>
        <v>28</v>
      </c>
      <c r="AF36" s="6">
        <f>VLOOKUP($AD36,'def data'!$A:$F,3,FALSE)</f>
        <v>19</v>
      </c>
      <c r="AG36" s="6">
        <f>VLOOKUP($AD36,'def data'!$A:$F,4,FALSE)</f>
        <v>32</v>
      </c>
      <c r="AH36" s="8">
        <f>IFERROR(IF(Settings!$J$17=1,VLOOKUP(AD36,'full ppr adp'!C:K,9,FALSE),IF(Settings!$J$17=0,VLOOKUP(AD36,'standard adp'!C:J,8,FALSE),VLOOKUP(AD36,'half ppr adp'!C:J,8,FALSE))),VLOOKUP(AD36,'full ppr adp'!C:K,9,FALSE))</f>
        <v>351</v>
      </c>
    </row>
    <row r="37" spans="1:34" x14ac:dyDescent="0.25">
      <c r="A37" s="12" t="s">
        <v>1</v>
      </c>
      <c r="B37" s="12" t="s">
        <v>14</v>
      </c>
      <c r="C37" s="7" t="s">
        <v>299</v>
      </c>
      <c r="D37" s="7" t="s">
        <v>436</v>
      </c>
      <c r="E37" s="7" t="s">
        <v>439</v>
      </c>
      <c r="F37" s="16" t="s">
        <v>455</v>
      </c>
      <c r="H37" s="9" t="s">
        <v>40</v>
      </c>
      <c r="I37" s="9" t="s">
        <v>513</v>
      </c>
      <c r="J37" s="8">
        <f>VLOOKUP(_xlfn.CONCAT(I37,H37),'rb data'!A:X,24,FALSE)</f>
        <v>133.3027008</v>
      </c>
      <c r="K37" s="2">
        <f>IFERROR(J37-LARGE($J$3:$J$100,'Position Expectations'!$B$4+1),J37-MIN($J$3:$J$100))</f>
        <v>73.736176</v>
      </c>
      <c r="L37" s="2">
        <f>IFERROR(J37-LARGE($J$3:$J$100,Settings!$F$21*Settings!$D$23),J37-MIN($J$3:$J$100))+IF(Settings!$D$26&gt;0,MAX(0,LARGE($J$3:$J$100,Settings!$F$21*Settings!$D$23)-LARGE(($Q$3:$Q$150,$J$3:$J$100),Settings!$F$21*(Settings!$D$23+Settings!$D$24+Settings!$D$26))),0)</f>
        <v>-35.752960700000045</v>
      </c>
      <c r="M37" s="15">
        <f>IFERROR((IFERROR(IF(Settings!$J$17=1,VLOOKUP(_xlfn.CONCAT(I37,H37),'full ppr adp'!$A:$K,11,FALSE),IF(Settings!$J$17=0,VLOOKUP(_xlfn.CONCAT(I37,H37),'standard adp'!$A:$J,10,FALSE),VLOOKUP(_xlfn.CONCAT(I37,H37),'half ppr adp'!$A:$J,10,FALSE))),VLOOKUP(_xlfn.CONCAT(I37,H37),'full ppr adp'!$A:$K,11,FALSE))),"UND")</f>
        <v>132.33333333333334</v>
      </c>
      <c r="O37" s="9" t="s">
        <v>147</v>
      </c>
      <c r="P37" s="9" t="s">
        <v>488</v>
      </c>
      <c r="Q37" s="8">
        <f>VLOOKUP(_xlfn.CONCAT(P37,O37),'wr data'!A:X,24,FALSE)</f>
        <v>174.5061024</v>
      </c>
      <c r="R37" s="2">
        <f>IFERROR(Q37-LARGE($Q$3:$Q$150,'Position Expectations'!$B$5+1),Q37-MIN($Q$3:$Q$150))</f>
        <v>47.945507899999967</v>
      </c>
      <c r="S37" s="2">
        <f>IFERROR(Q37-LARGE($Q$3:$Q$150,Settings!$F$21*Settings!$D$24),Q37-MIN($Q$3:$Q$150))+IF(Settings!$D$26&gt;0,MAX(0,LARGE($Q$3:$Q$150,Settings!$F$21*Settings!$D$24)-LARGE(($Q$3:$Q$150,$J$3:$J$100),Settings!$F$21*(Settings!$D$23+Settings!$D$24+Settings!$D$26))),0)</f>
        <v>2.7578244999999981</v>
      </c>
      <c r="T37" s="15">
        <f>IFERROR((IFERROR(IF(Settings!$J$17=1,VLOOKUP(_xlfn.CONCAT(P37,O37),'full ppr adp'!$A:$K,11,FALSE),IF(Settings!$J$17=0,VLOOKUP(_xlfn.CONCAT(P37,O37),'standard adp'!$A:$J,10,FALSE),VLOOKUP(_xlfn.CONCAT(P37,O37),'half ppr adp'!$A:$J,10,FALSE))),VLOOKUP(_xlfn.CONCAT(P37,O37),'full ppr adp'!$A:$K,11,FALSE))),"UND")</f>
        <v>73.333333333333329</v>
      </c>
      <c r="V37" s="9" t="s">
        <v>298</v>
      </c>
      <c r="W37" s="9" t="s">
        <v>502</v>
      </c>
      <c r="X37" s="2">
        <f>VLOOKUP(_xlfn.CONCAT(W37,V37),'te data'!A:X,24,FALSE)</f>
        <v>75.625538000000006</v>
      </c>
      <c r="Y37" s="2">
        <f>IFERROR(X37-LARGE($X$3:$X$54,'Position Expectations'!$B$6+1),X37-MIN($X$3:$X$54))</f>
        <v>-46.971459600000003</v>
      </c>
      <c r="Z37" s="2">
        <f>IFERROR(X37-LARGE($X$3:$X$75,Settings!$F$21*Settings!$D$25),X37-MIN($X$3:$X$75))+IF(Settings!$D$26&gt;0,MAX(0,LARGE($X$3:$X$75,Settings!$F$21*Settings!$D$25)-LARGE(($Q$3:$Q$150,$J$3:$J$100,$X$3:$X$75),Settings!$F$21*(Settings!$D$23+Settings!$D$24+Settings!$D$26))),0)</f>
        <v>-57.800213499999984</v>
      </c>
      <c r="AA37" s="15">
        <f>IFERROR((IFERROR(IF(Settings!$J$17=1,VLOOKUP(_xlfn.CONCAT(W37,V37),'full ppr adp'!$A:$K,11,FALSE),IF(Settings!$J$17=0,VLOOKUP(_xlfn.CONCAT(W37,V37),'standard adp'!$A:$J,10,FALSE),VLOOKUP(_xlfn.CONCAT(W37,V37),'half ppr adp'!$A:$J,10,FALSE))),VLOOKUP(_xlfn.CONCAT(W37,V37),'full ppr adp'!$A:$K,11,FALSE))),"UND")</f>
        <v>264.5</v>
      </c>
      <c r="AC37" s="6">
        <f>VLOOKUP(AD37,'def data'!A:F,6,FALSE)</f>
        <v>32</v>
      </c>
      <c r="AD37" s="6" t="s">
        <v>107</v>
      </c>
      <c r="AE37" s="6">
        <f>VLOOKUP($AD37,'def data'!$A:$F,2,FALSE)</f>
        <v>32</v>
      </c>
      <c r="AF37" s="6">
        <f>VLOOKUP($AD37,'def data'!$A:$F,3,FALSE)</f>
        <v>28</v>
      </c>
      <c r="AG37" s="6">
        <f>VLOOKUP($AD37,'def data'!$A:$F,4,FALSE)</f>
        <v>30</v>
      </c>
      <c r="AH37" s="8">
        <f>IFERROR(IF(Settings!$J$17=1,VLOOKUP(AD37,'full ppr adp'!C:K,9,FALSE),IF(Settings!$J$17=0,VLOOKUP(AD37,'standard adp'!C:J,8,FALSE),VLOOKUP(AD37,'half ppr adp'!C:J,8,FALSE))),VLOOKUP(AD37,'full ppr adp'!C:K,9,FALSE))</f>
        <v>239</v>
      </c>
    </row>
    <row r="38" spans="1:34" x14ac:dyDescent="0.25">
      <c r="A38" s="9" t="s">
        <v>308</v>
      </c>
      <c r="B38" s="9" t="s">
        <v>472</v>
      </c>
      <c r="C38" s="8">
        <f>VLOOKUP(_xlfn.CONCAT(B38,A38),'k data'!A:E,5,FALSE)</f>
        <v>154.77000000000001</v>
      </c>
      <c r="D38" s="8">
        <f>IFERROR(C38-LARGE($C$38:$C$69,'Position Expectations'!$B$7+1),C38-MIN($C$38:$C$69))</f>
        <v>24.710000000000008</v>
      </c>
      <c r="E38" s="8">
        <f>IFERROR(C38-LARGE($C$38:$C$75,Settings!$F$21*Settings!$D$27),C38-MIN($C$38:$C$75))</f>
        <v>23.28</v>
      </c>
      <c r="F38" s="14">
        <f>IFERROR(IF(Settings!$J$17=1,VLOOKUP(_xlfn.CONCAT(B38,A38),'full ppr adp'!$A:$K,11,FALSE),IF(Settings!$J$17=0,VLOOKUP(_xlfn.CONCAT(B38,A38),'standard adp'!$A:$J,10,FALSE),VLOOKUP(_xlfn.CONCAT(B38,A38),'half ppr adp'!$A:$J,10,FALSE))),VLOOKUP(_xlfn.CONCAT(B38,A38),'full ppr adp'!$A:$K,11,FALSE))</f>
        <v>133.66666666666666</v>
      </c>
      <c r="H38" s="9" t="s">
        <v>169</v>
      </c>
      <c r="I38" s="9" t="s">
        <v>523</v>
      </c>
      <c r="J38" s="8">
        <f>VLOOKUP(_xlfn.CONCAT(I38,H38),'rb data'!A:X,24,FALSE)</f>
        <v>130.94339520000003</v>
      </c>
      <c r="K38" s="2">
        <f>IFERROR(J38-LARGE($J$3:$J$100,'Position Expectations'!$B$4+1),J38-MIN($J$3:$J$100))</f>
        <v>71.37687040000003</v>
      </c>
      <c r="L38" s="2">
        <f>IFERROR(J38-LARGE($J$3:$J$100,Settings!$F$21*Settings!$D$23),J38-MIN($J$3:$J$100))+IF(Settings!$D$26&gt;0,MAX(0,LARGE($J$3:$J$100,Settings!$F$21*Settings!$D$23)-LARGE(($Q$3:$Q$150,$J$3:$J$100),Settings!$F$21*(Settings!$D$23+Settings!$D$24+Settings!$D$26))),0)</f>
        <v>-38.112266300000016</v>
      </c>
      <c r="M38" s="15">
        <f>IFERROR((IFERROR(IF(Settings!$J$17=1,VLOOKUP(_xlfn.CONCAT(I38,H38),'full ppr adp'!$A:$K,11,FALSE),IF(Settings!$J$17=0,VLOOKUP(_xlfn.CONCAT(I38,H38),'standard adp'!$A:$J,10,FALSE),VLOOKUP(_xlfn.CONCAT(I38,H38),'half ppr adp'!$A:$J,10,FALSE))),VLOOKUP(_xlfn.CONCAT(I38,H38),'full ppr adp'!$A:$K,11,FALSE))),"UND")</f>
        <v>107.66666666666667</v>
      </c>
      <c r="O38" s="9" t="s">
        <v>278</v>
      </c>
      <c r="P38" s="9" t="s">
        <v>473</v>
      </c>
      <c r="Q38" s="8">
        <f>VLOOKUP(_xlfn.CONCAT(P38,O38),'wr data'!A:X,24,FALSE)</f>
        <v>174.46859696000001</v>
      </c>
      <c r="R38" s="2">
        <f>IFERROR(Q38-LARGE($Q$3:$Q$150,'Position Expectations'!$B$5+1),Q38-MIN($Q$3:$Q$150))</f>
        <v>47.908002459999977</v>
      </c>
      <c r="S38" s="2">
        <f>IFERROR(Q38-LARGE($Q$3:$Q$150,Settings!$F$21*Settings!$D$24),Q38-MIN($Q$3:$Q$150))+IF(Settings!$D$26&gt;0,MAX(0,LARGE($Q$3:$Q$150,Settings!$F$21*Settings!$D$24)-LARGE(($Q$3:$Q$150,$J$3:$J$100),Settings!$F$21*(Settings!$D$23+Settings!$D$24+Settings!$D$26))),0)</f>
        <v>2.7203190600000084</v>
      </c>
      <c r="T38" s="15">
        <f>IFERROR((IFERROR(IF(Settings!$J$17=1,VLOOKUP(_xlfn.CONCAT(P38,O38),'full ppr adp'!$A:$K,11,FALSE),IF(Settings!$J$17=0,VLOOKUP(_xlfn.CONCAT(P38,O38),'standard adp'!$A:$J,10,FALSE),VLOOKUP(_xlfn.CONCAT(P38,O38),'half ppr adp'!$A:$J,10,FALSE))),VLOOKUP(_xlfn.CONCAT(P38,O38),'full ppr adp'!$A:$K,11,FALSE))),"UND")</f>
        <v>67.333333333333329</v>
      </c>
      <c r="V38" s="9" t="s">
        <v>218</v>
      </c>
      <c r="W38" s="9" t="s">
        <v>467</v>
      </c>
      <c r="X38" s="2">
        <f>VLOOKUP(_xlfn.CONCAT(W38,V38),'te data'!A:X,24,FALSE)</f>
        <v>75.289671999999996</v>
      </c>
      <c r="Y38" s="2">
        <f>IFERROR(X38-LARGE($X$3:$X$54,'Position Expectations'!$B$6+1),X38-MIN($X$3:$X$54))</f>
        <v>-47.307325600000013</v>
      </c>
      <c r="Z38" s="2">
        <f>IFERROR(X38-LARGE($X$3:$X$75,Settings!$F$21*Settings!$D$25),X38-MIN($X$3:$X$75))+IF(Settings!$D$26&gt;0,MAX(0,LARGE($X$3:$X$75,Settings!$F$21*Settings!$D$25)-LARGE(($Q$3:$Q$150,$J$3:$J$100,$X$3:$X$75),Settings!$F$21*(Settings!$D$23+Settings!$D$24+Settings!$D$26))),0)</f>
        <v>-58.136079499999994</v>
      </c>
      <c r="AA38" s="15">
        <f>IFERROR((IFERROR(IF(Settings!$J$17=1,VLOOKUP(_xlfn.CONCAT(W38,V38),'full ppr adp'!$A:$K,11,FALSE),IF(Settings!$J$17=0,VLOOKUP(_xlfn.CONCAT(W38,V38),'standard adp'!$A:$J,10,FALSE),VLOOKUP(_xlfn.CONCAT(W38,V38),'half ppr adp'!$A:$J,10,FALSE))),VLOOKUP(_xlfn.CONCAT(W38,V38),'full ppr adp'!$A:$K,11,FALSE))),"UND")</f>
        <v>205</v>
      </c>
    </row>
    <row r="39" spans="1:34" x14ac:dyDescent="0.25">
      <c r="A39" s="9" t="s">
        <v>309</v>
      </c>
      <c r="B39" s="9" t="s">
        <v>466</v>
      </c>
      <c r="C39" s="8">
        <f>VLOOKUP(_xlfn.CONCAT(B39,A39),'k data'!A:E,5,FALSE)</f>
        <v>154.49</v>
      </c>
      <c r="D39" s="8">
        <f>IFERROR(C39-LARGE($C$38:$C$69,'Position Expectations'!$B$7+1),C39-MIN($C$38:$C$69))</f>
        <v>24.430000000000007</v>
      </c>
      <c r="E39" s="8">
        <f>IFERROR(C39-LARGE($C$38:$C$75,Settings!$F$21*Settings!$D$27),C39-MIN($C$38:$C$75))</f>
        <v>23</v>
      </c>
      <c r="F39" s="14">
        <f>IFERROR(IF(Settings!$J$17=1,VLOOKUP(_xlfn.CONCAT(B39,A39),'full ppr adp'!$A:$K,11,FALSE),IF(Settings!$J$17=0,VLOOKUP(_xlfn.CONCAT(B39,A39),'standard adp'!$A:$J,10,FALSE),VLOOKUP(_xlfn.CONCAT(B39,A39),'half ppr adp'!$A:$J,10,FALSE))),VLOOKUP(_xlfn.CONCAT(B39,A39),'full ppr adp'!$A:$K,11,FALSE))</f>
        <v>145.66666666666666</v>
      </c>
      <c r="H39" s="9" t="s">
        <v>30</v>
      </c>
      <c r="I39" s="9" t="s">
        <v>466</v>
      </c>
      <c r="J39" s="8">
        <f>VLOOKUP(_xlfn.CONCAT(I39,H39),'rb data'!A:X,24,FALSE)</f>
        <v>125.54201404</v>
      </c>
      <c r="K39" s="2">
        <f>IFERROR(J39-LARGE($J$3:$J$100,'Position Expectations'!$B$4+1),J39-MIN($J$3:$J$100))</f>
        <v>65.975489240000002</v>
      </c>
      <c r="L39" s="2">
        <f>IFERROR(J39-LARGE($J$3:$J$100,Settings!$F$21*Settings!$D$23),J39-MIN($J$3:$J$100))+IF(Settings!$D$26&gt;0,MAX(0,LARGE($J$3:$J$100,Settings!$F$21*Settings!$D$23)-LARGE(($Q$3:$Q$150,$J$3:$J$100),Settings!$F$21*(Settings!$D$23+Settings!$D$24+Settings!$D$26))),0)</f>
        <v>-43.513647460000044</v>
      </c>
      <c r="M39" s="15">
        <f>IFERROR((IFERROR(IF(Settings!$J$17=1,VLOOKUP(_xlfn.CONCAT(I39,H39),'full ppr adp'!$A:$K,11,FALSE),IF(Settings!$J$17=0,VLOOKUP(_xlfn.CONCAT(I39,H39),'standard adp'!$A:$J,10,FALSE),VLOOKUP(_xlfn.CONCAT(I39,H39),'half ppr adp'!$A:$J,10,FALSE))),VLOOKUP(_xlfn.CONCAT(I39,H39),'full ppr adp'!$A:$K,11,FALSE))),"UND")</f>
        <v>108.66666666666667</v>
      </c>
      <c r="O39" s="9" t="s">
        <v>259</v>
      </c>
      <c r="P39" s="9" t="s">
        <v>505</v>
      </c>
      <c r="Q39" s="8">
        <f>VLOOKUP(_xlfn.CONCAT(P39,O39),'wr data'!A:X,24,FALSE)</f>
        <v>173.40852480000004</v>
      </c>
      <c r="R39" s="2">
        <f>IFERROR(Q39-LARGE($Q$3:$Q$150,'Position Expectations'!$B$5+1),Q39-MIN($Q$3:$Q$150))</f>
        <v>46.847930300000002</v>
      </c>
      <c r="S39" s="2">
        <f>IFERROR(Q39-LARGE($Q$3:$Q$150,Settings!$F$21*Settings!$D$24),Q39-MIN($Q$3:$Q$150))+IF(Settings!$D$26&gt;0,MAX(0,LARGE($Q$3:$Q$150,Settings!$F$21*Settings!$D$24)-LARGE(($Q$3:$Q$150,$J$3:$J$100),Settings!$F$21*(Settings!$D$23+Settings!$D$24+Settings!$D$26))),0)</f>
        <v>1.6602469000000326</v>
      </c>
      <c r="T39" s="15">
        <f>IFERROR((IFERROR(IF(Settings!$J$17=1,VLOOKUP(_xlfn.CONCAT(P39,O39),'full ppr adp'!$A:$K,11,FALSE),IF(Settings!$J$17=0,VLOOKUP(_xlfn.CONCAT(P39,O39),'standard adp'!$A:$J,10,FALSE),VLOOKUP(_xlfn.CONCAT(P39,O39),'half ppr adp'!$A:$J,10,FALSE))),VLOOKUP(_xlfn.CONCAT(P39,O39),'full ppr adp'!$A:$K,11,FALSE))),"UND")</f>
        <v>53.333333333333336</v>
      </c>
      <c r="V39" s="9" t="s">
        <v>228</v>
      </c>
      <c r="W39" s="9" t="s">
        <v>471</v>
      </c>
      <c r="X39" s="2">
        <f>VLOOKUP(_xlfn.CONCAT(W39,V39),'te data'!A:X,24,FALSE)</f>
        <v>69.273561599999994</v>
      </c>
      <c r="Y39" s="2">
        <f>IFERROR(X39-LARGE($X$3:$X$54,'Position Expectations'!$B$6+1),X39-MIN($X$3:$X$54))</f>
        <v>-53.323436000000015</v>
      </c>
      <c r="Z39" s="2">
        <f>IFERROR(X39-LARGE($X$3:$X$75,Settings!$F$21*Settings!$D$25),X39-MIN($X$3:$X$75))+IF(Settings!$D$26&gt;0,MAX(0,LARGE($X$3:$X$75,Settings!$F$21*Settings!$D$25)-LARGE(($Q$3:$Q$150,$J$3:$J$100,$X$3:$X$75),Settings!$F$21*(Settings!$D$23+Settings!$D$24+Settings!$D$26))),0)</f>
        <v>-64.152189899999996</v>
      </c>
      <c r="AA39" s="15">
        <f>IFERROR((IFERROR(IF(Settings!$J$17=1,VLOOKUP(_xlfn.CONCAT(W39,V39),'full ppr adp'!$A:$K,11,FALSE),IF(Settings!$J$17=0,VLOOKUP(_xlfn.CONCAT(W39,V39),'standard adp'!$A:$J,10,FALSE),VLOOKUP(_xlfn.CONCAT(W39,V39),'half ppr adp'!$A:$J,10,FALSE))),VLOOKUP(_xlfn.CONCAT(W39,V39),'full ppr adp'!$A:$K,11,FALSE))),"UND")</f>
        <v>307.5</v>
      </c>
    </row>
    <row r="40" spans="1:34" x14ac:dyDescent="0.25">
      <c r="A40" s="9" t="s">
        <v>310</v>
      </c>
      <c r="B40" s="9" t="s">
        <v>488</v>
      </c>
      <c r="C40" s="8">
        <f>VLOOKUP(_xlfn.CONCAT(B40,A40),'k data'!A:E,5,FALSE)</f>
        <v>148.63</v>
      </c>
      <c r="D40" s="8">
        <f>IFERROR(C40-LARGE($C$38:$C$69,'Position Expectations'!$B$7+1),C40-MIN($C$38:$C$69))</f>
        <v>18.569999999999993</v>
      </c>
      <c r="E40" s="8">
        <f>IFERROR(C40-LARGE($C$38:$C$75,Settings!$F$21*Settings!$D$27),C40-MIN($C$38:$C$75))</f>
        <v>17.139999999999986</v>
      </c>
      <c r="F40" s="14">
        <f>IFERROR(IF(Settings!$J$17=1,VLOOKUP(_xlfn.CONCAT(B40,A40),'full ppr adp'!$A:$K,11,FALSE),IF(Settings!$J$17=0,VLOOKUP(_xlfn.CONCAT(B40,A40),'standard adp'!$A:$J,10,FALSE),VLOOKUP(_xlfn.CONCAT(B40,A40),'half ppr adp'!$A:$J,10,FALSE))),VLOOKUP(_xlfn.CONCAT(B40,A40),'full ppr adp'!$A:$K,11,FALSE))</f>
        <v>131.66666666666666</v>
      </c>
      <c r="H40" s="9" t="s">
        <v>49</v>
      </c>
      <c r="I40" s="9" t="s">
        <v>534</v>
      </c>
      <c r="J40" s="8">
        <f>VLOOKUP(_xlfn.CONCAT(I40,H40),'rb data'!A:X,24,FALSE)</f>
        <v>124.81820400000001</v>
      </c>
      <c r="K40" s="2">
        <f>IFERROR(J40-LARGE($J$3:$J$100,'Position Expectations'!$B$4+1),J40-MIN($J$3:$J$100))</f>
        <v>65.251679200000012</v>
      </c>
      <c r="L40" s="2">
        <f>IFERROR(J40-LARGE($J$3:$J$100,Settings!$F$21*Settings!$D$23),J40-MIN($J$3:$J$100))+IF(Settings!$D$26&gt;0,MAX(0,LARGE($J$3:$J$100,Settings!$F$21*Settings!$D$23)-LARGE(($Q$3:$Q$150,$J$3:$J$100),Settings!$F$21*(Settings!$D$23+Settings!$D$24+Settings!$D$26))),0)</f>
        <v>-44.237457500000033</v>
      </c>
      <c r="M40" s="15">
        <f>IFERROR((IFERROR(IF(Settings!$J$17=1,VLOOKUP(_xlfn.CONCAT(I40,H40),'full ppr adp'!$A:$K,11,FALSE),IF(Settings!$J$17=0,VLOOKUP(_xlfn.CONCAT(I40,H40),'standard adp'!$A:$J,10,FALSE),VLOOKUP(_xlfn.CONCAT(I40,H40),'half ppr adp'!$A:$J,10,FALSE))),VLOOKUP(_xlfn.CONCAT(I40,H40),'full ppr adp'!$A:$K,11,FALSE))),"UND")</f>
        <v>98.666666666666671</v>
      </c>
      <c r="O40" s="9" t="s">
        <v>222</v>
      </c>
      <c r="P40" s="9" t="s">
        <v>471</v>
      </c>
      <c r="Q40" s="8">
        <f>VLOOKUP(_xlfn.CONCAT(P40,O40),'wr data'!A:X,24,FALSE)</f>
        <v>171.74827790000001</v>
      </c>
      <c r="R40" s="2">
        <f>IFERROR(Q40-LARGE($Q$3:$Q$150,'Position Expectations'!$B$5+1),Q40-MIN($Q$3:$Q$150))</f>
        <v>45.187683399999969</v>
      </c>
      <c r="S40" s="2">
        <f>IFERROR(Q40-LARGE($Q$3:$Q$150,Settings!$F$21*Settings!$D$24),Q40-MIN($Q$3:$Q$150))+IF(Settings!$D$26&gt;0,MAX(0,LARGE($Q$3:$Q$150,Settings!$F$21*Settings!$D$24)-LARGE(($Q$3:$Q$150,$J$3:$J$100),Settings!$F$21*(Settings!$D$23+Settings!$D$24+Settings!$D$26))),0)</f>
        <v>0</v>
      </c>
      <c r="T40" s="15">
        <f>IFERROR((IFERROR(IF(Settings!$J$17=1,VLOOKUP(_xlfn.CONCAT(P40,O40),'full ppr adp'!$A:$K,11,FALSE),IF(Settings!$J$17=0,VLOOKUP(_xlfn.CONCAT(P40,O40),'standard adp'!$A:$J,10,FALSE),VLOOKUP(_xlfn.CONCAT(P40,O40),'half ppr adp'!$A:$J,10,FALSE))),VLOOKUP(_xlfn.CONCAT(P40,O40),'full ppr adp'!$A:$K,11,FALSE))),"UND")</f>
        <v>97.333333333333329</v>
      </c>
      <c r="V40" s="9" t="s">
        <v>174</v>
      </c>
      <c r="W40" s="9" t="s">
        <v>523</v>
      </c>
      <c r="X40" s="2">
        <f>VLOOKUP(_xlfn.CONCAT(W40,V40),'te data'!A:X,24,FALSE)</f>
        <v>68.993447999999987</v>
      </c>
      <c r="Y40" s="2">
        <f>IFERROR(X40-LARGE($X$3:$X$54,'Position Expectations'!$B$6+1),X40-MIN($X$3:$X$54))</f>
        <v>-53.603549600000022</v>
      </c>
      <c r="Z40" s="2">
        <f>IFERROR(X40-LARGE($X$3:$X$75,Settings!$F$21*Settings!$D$25),X40-MIN($X$3:$X$75))+IF(Settings!$D$26&gt;0,MAX(0,LARGE($X$3:$X$75,Settings!$F$21*Settings!$D$25)-LARGE(($Q$3:$Q$150,$J$3:$J$100,$X$3:$X$75),Settings!$F$21*(Settings!$D$23+Settings!$D$24+Settings!$D$26))),0)</f>
        <v>-64.432303500000003</v>
      </c>
      <c r="AA40" s="15" t="str">
        <f>IFERROR((IFERROR(IF(Settings!$J$17=1,VLOOKUP(_xlfn.CONCAT(W40,V40),'full ppr adp'!$A:$K,11,FALSE),IF(Settings!$J$17=0,VLOOKUP(_xlfn.CONCAT(W40,V40),'standard adp'!$A:$J,10,FALSE),VLOOKUP(_xlfn.CONCAT(W40,V40),'half ppr adp'!$A:$J,10,FALSE))),VLOOKUP(_xlfn.CONCAT(W40,V40),'full ppr adp'!$A:$K,11,FALSE))),"UND")</f>
        <v>UND</v>
      </c>
    </row>
    <row r="41" spans="1:34" x14ac:dyDescent="0.25">
      <c r="A41" s="9" t="s">
        <v>311</v>
      </c>
      <c r="B41" s="9" t="s">
        <v>487</v>
      </c>
      <c r="C41" s="8">
        <f>VLOOKUP(_xlfn.CONCAT(B41,A41),'k data'!A:E,5,FALSE)</f>
        <v>143.71</v>
      </c>
      <c r="D41" s="8">
        <f>IFERROR(C41-LARGE($C$38:$C$69,'Position Expectations'!$B$7+1),C41-MIN($C$38:$C$69))</f>
        <v>13.650000000000006</v>
      </c>
      <c r="E41" s="8">
        <f>IFERROR(C41-LARGE($C$38:$C$75,Settings!$F$21*Settings!$D$27),C41-MIN($C$38:$C$75))</f>
        <v>12.219999999999999</v>
      </c>
      <c r="F41" s="14">
        <f>IFERROR(IF(Settings!$J$17=1,VLOOKUP(_xlfn.CONCAT(B41,A41),'full ppr adp'!$A:$K,11,FALSE),IF(Settings!$J$17=0,VLOOKUP(_xlfn.CONCAT(B41,A41),'standard adp'!$A:$J,10,FALSE),VLOOKUP(_xlfn.CONCAT(B41,A41),'half ppr adp'!$A:$J,10,FALSE))),VLOOKUP(_xlfn.CONCAT(B41,A41),'full ppr adp'!$A:$K,11,FALSE))</f>
        <v>176</v>
      </c>
      <c r="H41" s="9" t="s">
        <v>19</v>
      </c>
      <c r="I41" s="9" t="s">
        <v>542</v>
      </c>
      <c r="J41" s="8">
        <f>VLOOKUP(_xlfn.CONCAT(I41,H41),'rb data'!A:X,24,FALSE)</f>
        <v>121.30924899999999</v>
      </c>
      <c r="K41" s="2">
        <f>IFERROR(J41-LARGE($J$3:$J$100,'Position Expectations'!$B$4+1),J41-MIN($J$3:$J$100))</f>
        <v>61.742724199999998</v>
      </c>
      <c r="L41" s="2">
        <f>IFERROR(J41-LARGE($J$3:$J$100,Settings!$F$21*Settings!$D$23),J41-MIN($J$3:$J$100))+IF(Settings!$D$26&gt;0,MAX(0,LARGE($J$3:$J$100,Settings!$F$21*Settings!$D$23)-LARGE(($Q$3:$Q$150,$J$3:$J$100),Settings!$F$21*(Settings!$D$23+Settings!$D$24+Settings!$D$26))),0)</f>
        <v>-47.746412500000048</v>
      </c>
      <c r="M41" s="15">
        <f>IFERROR((IFERROR(IF(Settings!$J$17=1,VLOOKUP(_xlfn.CONCAT(I41,H41),'full ppr adp'!$A:$K,11,FALSE),IF(Settings!$J$17=0,VLOOKUP(_xlfn.CONCAT(I41,H41),'standard adp'!$A:$J,10,FALSE),VLOOKUP(_xlfn.CONCAT(I41,H41),'half ppr adp'!$A:$J,10,FALSE))),VLOOKUP(_xlfn.CONCAT(I41,H41),'full ppr adp'!$A:$K,11,FALSE))),"UND")</f>
        <v>141</v>
      </c>
      <c r="O41" s="9" t="s">
        <v>83</v>
      </c>
      <c r="P41" s="9" t="s">
        <v>499</v>
      </c>
      <c r="Q41" s="8">
        <f>VLOOKUP(_xlfn.CONCAT(P41,O41),'wr data'!A:X,24,FALSE)</f>
        <v>170.68435905000001</v>
      </c>
      <c r="R41" s="2">
        <f>IFERROR(Q41-LARGE($Q$3:$Q$150,'Position Expectations'!$B$5+1),Q41-MIN($Q$3:$Q$150))</f>
        <v>44.123764549999976</v>
      </c>
      <c r="S41" s="2">
        <f>IFERROR(Q41-LARGE($Q$3:$Q$150,Settings!$F$21*Settings!$D$24),Q41-MIN($Q$3:$Q$150))+IF(Settings!$D$26&gt;0,MAX(0,LARGE($Q$3:$Q$150,Settings!$F$21*Settings!$D$24)-LARGE(($Q$3:$Q$150,$J$3:$J$100),Settings!$F$21*(Settings!$D$23+Settings!$D$24+Settings!$D$26))),0)</f>
        <v>-1.0639188499999932</v>
      </c>
      <c r="T41" s="15">
        <f>IFERROR((IFERROR(IF(Settings!$J$17=1,VLOOKUP(_xlfn.CONCAT(P41,O41),'full ppr adp'!$A:$K,11,FALSE),IF(Settings!$J$17=0,VLOOKUP(_xlfn.CONCAT(P41,O41),'standard adp'!$A:$J,10,FALSE),VLOOKUP(_xlfn.CONCAT(P41,O41),'half ppr adp'!$A:$J,10,FALSE))),VLOOKUP(_xlfn.CONCAT(P41,O41),'full ppr adp'!$A:$K,11,FALSE))),"UND")</f>
        <v>143.66666666666666</v>
      </c>
      <c r="V41" s="9" t="s">
        <v>89</v>
      </c>
      <c r="W41" s="9" t="s">
        <v>499</v>
      </c>
      <c r="X41" s="2">
        <f>VLOOKUP(_xlfn.CONCAT(W41,V41),'te data'!A:X,24,FALSE)</f>
        <v>65.959510800000004</v>
      </c>
      <c r="Y41" s="2">
        <f>IFERROR(X41-LARGE($X$3:$X$54,'Position Expectations'!$B$6+1),X41-MIN($X$3:$X$54))</f>
        <v>-56.637486800000005</v>
      </c>
      <c r="Z41" s="2">
        <f>IFERROR(X41-LARGE($X$3:$X$75,Settings!$F$21*Settings!$D$25),X41-MIN($X$3:$X$75))+IF(Settings!$D$26&gt;0,MAX(0,LARGE($X$3:$X$75,Settings!$F$21*Settings!$D$25)-LARGE(($Q$3:$Q$150,$J$3:$J$100,$X$3:$X$75),Settings!$F$21*(Settings!$D$23+Settings!$D$24+Settings!$D$26))),0)</f>
        <v>-67.466240699999986</v>
      </c>
      <c r="AA41" s="15">
        <f>IFERROR((IFERROR(IF(Settings!$J$17=1,VLOOKUP(_xlfn.CONCAT(W41,V41),'full ppr adp'!$A:$K,11,FALSE),IF(Settings!$J$17=0,VLOOKUP(_xlfn.CONCAT(W41,V41),'standard adp'!$A:$J,10,FALSE),VLOOKUP(_xlfn.CONCAT(W41,V41),'half ppr adp'!$A:$J,10,FALSE))),VLOOKUP(_xlfn.CONCAT(W41,V41),'full ppr adp'!$A:$K,11,FALSE))),"UND")</f>
        <v>276</v>
      </c>
    </row>
    <row r="42" spans="1:34" x14ac:dyDescent="0.25">
      <c r="A42" s="9" t="s">
        <v>312</v>
      </c>
      <c r="B42" s="9" t="s">
        <v>471</v>
      </c>
      <c r="C42" s="8">
        <f>VLOOKUP(_xlfn.CONCAT(B42,A42),'k data'!A:E,5,FALSE)</f>
        <v>142.11000000000001</v>
      </c>
      <c r="D42" s="8">
        <f>IFERROR(C42-LARGE($C$38:$C$69,'Position Expectations'!$B$7+1),C42-MIN($C$38:$C$69))</f>
        <v>12.050000000000011</v>
      </c>
      <c r="E42" s="8">
        <f>IFERROR(C42-LARGE($C$38:$C$75,Settings!$F$21*Settings!$D$27),C42-MIN($C$38:$C$75))</f>
        <v>10.620000000000005</v>
      </c>
      <c r="F42" s="14">
        <f>IFERROR(IF(Settings!$J$17=1,VLOOKUP(_xlfn.CONCAT(B42,A42),'full ppr adp'!$A:$K,11,FALSE),IF(Settings!$J$17=0,VLOOKUP(_xlfn.CONCAT(B42,A42),'standard adp'!$A:$J,10,FALSE),VLOOKUP(_xlfn.CONCAT(B42,A42),'half ppr adp'!$A:$J,10,FALSE))),VLOOKUP(_xlfn.CONCAT(B42,A42),'full ppr adp'!$A:$K,11,FALSE))</f>
        <v>189.33333333333334</v>
      </c>
      <c r="H42" s="9" t="s">
        <v>135</v>
      </c>
      <c r="I42" s="9" t="s">
        <v>526</v>
      </c>
      <c r="J42" s="8">
        <f>VLOOKUP(_xlfn.CONCAT(I42,H42),'rb data'!A:X,24,FALSE)</f>
        <v>118.07055779999999</v>
      </c>
      <c r="K42" s="2">
        <f>IFERROR(J42-LARGE($J$3:$J$100,'Position Expectations'!$B$4+1),J42-MIN($J$3:$J$100))</f>
        <v>58.504032999999993</v>
      </c>
      <c r="L42" s="2">
        <f>IFERROR(J42-LARGE($J$3:$J$100,Settings!$F$21*Settings!$D$23),J42-MIN($J$3:$J$100))+IF(Settings!$D$26&gt;0,MAX(0,LARGE($J$3:$J$100,Settings!$F$21*Settings!$D$23)-LARGE(($Q$3:$Q$150,$J$3:$J$100),Settings!$F$21*(Settings!$D$23+Settings!$D$24+Settings!$D$26))),0)</f>
        <v>-50.985103700000053</v>
      </c>
      <c r="M42" s="15">
        <f>IFERROR((IFERROR(IF(Settings!$J$17=1,VLOOKUP(_xlfn.CONCAT(I42,H42),'full ppr adp'!$A:$K,11,FALSE),IF(Settings!$J$17=0,VLOOKUP(_xlfn.CONCAT(I42,H42),'standard adp'!$A:$J,10,FALSE),VLOOKUP(_xlfn.CONCAT(I42,H42),'half ppr adp'!$A:$J,10,FALSE))),VLOOKUP(_xlfn.CONCAT(I42,H42),'full ppr adp'!$A:$K,11,FALSE))),"UND")</f>
        <v>116.66666666666667</v>
      </c>
      <c r="O42" s="9" t="s">
        <v>72</v>
      </c>
      <c r="P42" s="9" t="s">
        <v>495</v>
      </c>
      <c r="Q42" s="8">
        <f>VLOOKUP(_xlfn.CONCAT(P42,O42),'wr data'!A:X,24,FALSE)</f>
        <v>167.97856799999997</v>
      </c>
      <c r="R42" s="2">
        <f>IFERROR(Q42-LARGE($Q$3:$Q$150,'Position Expectations'!$B$5+1),Q42-MIN($Q$3:$Q$150))</f>
        <v>41.417973499999931</v>
      </c>
      <c r="S42" s="2">
        <f>IFERROR(Q42-LARGE($Q$3:$Q$150,Settings!$F$21*Settings!$D$24),Q42-MIN($Q$3:$Q$150))+IF(Settings!$D$26&gt;0,MAX(0,LARGE($Q$3:$Q$150,Settings!$F$21*Settings!$D$24)-LARGE(($Q$3:$Q$150,$J$3:$J$100),Settings!$F$21*(Settings!$D$23+Settings!$D$24+Settings!$D$26))),0)</f>
        <v>-3.7697099000000378</v>
      </c>
      <c r="T42" s="15">
        <f>IFERROR((IFERROR(IF(Settings!$J$17=1,VLOOKUP(_xlfn.CONCAT(P42,O42),'full ppr adp'!$A:$K,11,FALSE),IF(Settings!$J$17=0,VLOOKUP(_xlfn.CONCAT(P42,O42),'standard adp'!$A:$J,10,FALSE),VLOOKUP(_xlfn.CONCAT(P42,O42),'half ppr adp'!$A:$J,10,FALSE))),VLOOKUP(_xlfn.CONCAT(P42,O42),'full ppr adp'!$A:$K,11,FALSE))),"UND")</f>
        <v>274</v>
      </c>
      <c r="V42" s="9" t="s">
        <v>42</v>
      </c>
      <c r="W42" s="9" t="s">
        <v>513</v>
      </c>
      <c r="X42" s="2">
        <f>VLOOKUP(_xlfn.CONCAT(W42,V42),'te data'!A:X,24,FALSE)</f>
        <v>63.325280000000006</v>
      </c>
      <c r="Y42" s="2">
        <f>IFERROR(X42-LARGE($X$3:$X$54,'Position Expectations'!$B$6+1),X42-MIN($X$3:$X$54))</f>
        <v>-59.271717600000002</v>
      </c>
      <c r="Z42" s="2">
        <f>IFERROR(X42-LARGE($X$3:$X$75,Settings!$F$21*Settings!$D$25),X42-MIN($X$3:$X$75))+IF(Settings!$D$26&gt;0,MAX(0,LARGE($X$3:$X$75,Settings!$F$21*Settings!$D$25)-LARGE(($Q$3:$Q$150,$J$3:$J$100,$X$3:$X$75),Settings!$F$21*(Settings!$D$23+Settings!$D$24+Settings!$D$26))),0)</f>
        <v>-70.100471499999983</v>
      </c>
      <c r="AA42" s="15" t="str">
        <f>IFERROR((IFERROR(IF(Settings!$J$17=1,VLOOKUP(_xlfn.CONCAT(W42,V42),'full ppr adp'!$A:$K,11,FALSE),IF(Settings!$J$17=0,VLOOKUP(_xlfn.CONCAT(W42,V42),'standard adp'!$A:$J,10,FALSE),VLOOKUP(_xlfn.CONCAT(W42,V42),'half ppr adp'!$A:$J,10,FALSE))),VLOOKUP(_xlfn.CONCAT(W42,V42),'full ppr adp'!$A:$K,11,FALSE))),"UND")</f>
        <v>UND</v>
      </c>
    </row>
    <row r="43" spans="1:34" x14ac:dyDescent="0.25">
      <c r="A43" s="9" t="s">
        <v>313</v>
      </c>
      <c r="B43" s="9" t="s">
        <v>477</v>
      </c>
      <c r="C43" s="8">
        <f>VLOOKUP(_xlfn.CONCAT(B43,A43),'k data'!A:E,5,FALSE)</f>
        <v>139.51</v>
      </c>
      <c r="D43" s="8">
        <f>IFERROR(C43-LARGE($C$38:$C$69,'Position Expectations'!$B$7+1),C43-MIN($C$38:$C$69))</f>
        <v>9.4499999999999886</v>
      </c>
      <c r="E43" s="8">
        <f>IFERROR(C43-LARGE($C$38:$C$75,Settings!$F$21*Settings!$D$27),C43-MIN($C$38:$C$75))</f>
        <v>8.0199999999999818</v>
      </c>
      <c r="F43" s="14">
        <f>IFERROR(IF(Settings!$J$17=1,VLOOKUP(_xlfn.CONCAT(B43,A43),'full ppr adp'!$A:$K,11,FALSE),IF(Settings!$J$17=0,VLOOKUP(_xlfn.CONCAT(B43,A43),'standard adp'!$A:$J,10,FALSE),VLOOKUP(_xlfn.CONCAT(B43,A43),'half ppr adp'!$A:$J,10,FALSE))),VLOOKUP(_xlfn.CONCAT(B43,A43),'full ppr adp'!$A:$K,11,FALSE))</f>
        <v>224.66666666666666</v>
      </c>
      <c r="H43" s="9" t="s">
        <v>76</v>
      </c>
      <c r="I43" s="9" t="s">
        <v>495</v>
      </c>
      <c r="J43" s="8">
        <f>VLOOKUP(_xlfn.CONCAT(I43,H43),'rb data'!A:X,24,FALSE)</f>
        <v>117.63924400000002</v>
      </c>
      <c r="K43" s="2">
        <f>IFERROR(J43-LARGE($J$3:$J$100,'Position Expectations'!$B$4+1),J43-MIN($J$3:$J$100))</f>
        <v>58.072719200000023</v>
      </c>
      <c r="L43" s="2">
        <f>IFERROR(J43-LARGE($J$3:$J$100,Settings!$F$21*Settings!$D$23),J43-MIN($J$3:$J$100))+IF(Settings!$D$26&gt;0,MAX(0,LARGE($J$3:$J$100,Settings!$F$21*Settings!$D$23)-LARGE(($Q$3:$Q$150,$J$3:$J$100),Settings!$F$21*(Settings!$D$23+Settings!$D$24+Settings!$D$26))),0)</f>
        <v>-51.416417500000023</v>
      </c>
      <c r="M43" s="15">
        <f>IFERROR((IFERROR(IF(Settings!$J$17=1,VLOOKUP(_xlfn.CONCAT(I43,H43),'full ppr adp'!$A:$K,11,FALSE),IF(Settings!$J$17=0,VLOOKUP(_xlfn.CONCAT(I43,H43),'standard adp'!$A:$J,10,FALSE),VLOOKUP(_xlfn.CONCAT(I43,H43),'half ppr adp'!$A:$J,10,FALSE))),VLOOKUP(_xlfn.CONCAT(I43,H43),'full ppr adp'!$A:$K,11,FALSE))),"UND")</f>
        <v>205.66666666666666</v>
      </c>
      <c r="O43" s="9" t="s">
        <v>132</v>
      </c>
      <c r="P43" s="9" t="s">
        <v>526</v>
      </c>
      <c r="Q43" s="8">
        <f>VLOOKUP(_xlfn.CONCAT(P43,O43),'wr data'!A:X,24,FALSE)</f>
        <v>166.94664689999999</v>
      </c>
      <c r="R43" s="2">
        <f>IFERROR(Q43-LARGE($Q$3:$Q$150,'Position Expectations'!$B$5+1),Q43-MIN($Q$3:$Q$150))</f>
        <v>40.386052399999954</v>
      </c>
      <c r="S43" s="2">
        <f>IFERROR(Q43-LARGE($Q$3:$Q$150,Settings!$F$21*Settings!$D$24),Q43-MIN($Q$3:$Q$150))+IF(Settings!$D$26&gt;0,MAX(0,LARGE($Q$3:$Q$150,Settings!$F$21*Settings!$D$24)-LARGE(($Q$3:$Q$150,$J$3:$J$100),Settings!$F$21*(Settings!$D$23+Settings!$D$24+Settings!$D$26))),0)</f>
        <v>-4.8016310000000146</v>
      </c>
      <c r="T43" s="15">
        <f>IFERROR((IFERROR(IF(Settings!$J$17=1,VLOOKUP(_xlfn.CONCAT(P43,O43),'full ppr adp'!$A:$K,11,FALSE),IF(Settings!$J$17=0,VLOOKUP(_xlfn.CONCAT(P43,O43),'standard adp'!$A:$J,10,FALSE),VLOOKUP(_xlfn.CONCAT(P43,O43),'half ppr adp'!$A:$J,10,FALSE))),VLOOKUP(_xlfn.CONCAT(P43,O43),'full ppr adp'!$A:$K,11,FALSE))),"UND")</f>
        <v>105</v>
      </c>
      <c r="V43" s="9" t="s">
        <v>122</v>
      </c>
      <c r="W43" s="9" t="s">
        <v>508</v>
      </c>
      <c r="X43" s="2">
        <f>VLOOKUP(_xlfn.CONCAT(W43,V43),'te data'!A:X,24,FALSE)</f>
        <v>58.614091340000002</v>
      </c>
      <c r="Y43" s="2">
        <f>IFERROR(X43-LARGE($X$3:$X$54,'Position Expectations'!$B$6+1),X43-MIN($X$3:$X$54))</f>
        <v>-63.982906260000007</v>
      </c>
      <c r="Z43" s="2">
        <f>IFERROR(X43-LARGE($X$3:$X$75,Settings!$F$21*Settings!$D$25),X43-MIN($X$3:$X$75))+IF(Settings!$D$26&gt;0,MAX(0,LARGE($X$3:$X$75,Settings!$F$21*Settings!$D$25)-LARGE(($Q$3:$Q$150,$J$3:$J$100,$X$3:$X$75),Settings!$F$21*(Settings!$D$23+Settings!$D$24+Settings!$D$26))),0)</f>
        <v>-74.811660159999988</v>
      </c>
      <c r="AA43" s="15">
        <f>IFERROR((IFERROR(IF(Settings!$J$17=1,VLOOKUP(_xlfn.CONCAT(W43,V43),'full ppr adp'!$A:$K,11,FALSE),IF(Settings!$J$17=0,VLOOKUP(_xlfn.CONCAT(W43,V43),'standard adp'!$A:$J,10,FALSE),VLOOKUP(_xlfn.CONCAT(W43,V43),'half ppr adp'!$A:$J,10,FALSE))),VLOOKUP(_xlfn.CONCAT(W43,V43),'full ppr adp'!$A:$K,11,FALSE))),"UND")</f>
        <v>405</v>
      </c>
    </row>
    <row r="44" spans="1:34" x14ac:dyDescent="0.25">
      <c r="A44" s="9" t="s">
        <v>314</v>
      </c>
      <c r="B44" s="9" t="s">
        <v>516</v>
      </c>
      <c r="C44" s="8">
        <f>VLOOKUP(_xlfn.CONCAT(B44,A44),'k data'!A:E,5,FALSE)</f>
        <v>138.97</v>
      </c>
      <c r="D44" s="8">
        <f>IFERROR(C44-LARGE($C$38:$C$69,'Position Expectations'!$B$7+1),C44-MIN($C$38:$C$69))</f>
        <v>8.9099999999999966</v>
      </c>
      <c r="E44" s="8">
        <f>IFERROR(C44-LARGE($C$38:$C$75,Settings!$F$21*Settings!$D$27),C44-MIN($C$38:$C$75))</f>
        <v>7.4799999999999898</v>
      </c>
      <c r="F44" s="14">
        <f>IFERROR(IF(Settings!$J$17=1,VLOOKUP(_xlfn.CONCAT(B44,A44),'full ppr adp'!$A:$K,11,FALSE),IF(Settings!$J$17=0,VLOOKUP(_xlfn.CONCAT(B44,A44),'standard adp'!$A:$J,10,FALSE),VLOOKUP(_xlfn.CONCAT(B44,A44),'half ppr adp'!$A:$J,10,FALSE))),VLOOKUP(_xlfn.CONCAT(B44,A44),'full ppr adp'!$A:$K,11,FALSE))</f>
        <v>251.5</v>
      </c>
      <c r="H44" s="9" t="s">
        <v>142</v>
      </c>
      <c r="I44" s="9" t="s">
        <v>465</v>
      </c>
      <c r="J44" s="8">
        <f>VLOOKUP(_xlfn.CONCAT(I44,H44),'rb data'!A:X,24,FALSE)</f>
        <v>116.88547315000001</v>
      </c>
      <c r="K44" s="2">
        <f>IFERROR(J44-LARGE($J$3:$J$100,'Position Expectations'!$B$4+1),J44-MIN($J$3:$J$100))</f>
        <v>57.318948350000014</v>
      </c>
      <c r="L44" s="2">
        <f>IFERROR(J44-LARGE($J$3:$J$100,Settings!$F$21*Settings!$D$23),J44-MIN($J$3:$J$100))+IF(Settings!$D$26&gt;0,MAX(0,LARGE($J$3:$J$100,Settings!$F$21*Settings!$D$23)-LARGE(($Q$3:$Q$150,$J$3:$J$100),Settings!$F$21*(Settings!$D$23+Settings!$D$24+Settings!$D$26))),0)</f>
        <v>-52.170188350000032</v>
      </c>
      <c r="M44" s="15">
        <f>IFERROR((IFERROR(IF(Settings!$J$17=1,VLOOKUP(_xlfn.CONCAT(I44,H44),'full ppr adp'!$A:$K,11,FALSE),IF(Settings!$J$17=0,VLOOKUP(_xlfn.CONCAT(I44,H44),'standard adp'!$A:$J,10,FALSE),VLOOKUP(_xlfn.CONCAT(I44,H44),'half ppr adp'!$A:$J,10,FALSE))),VLOOKUP(_xlfn.CONCAT(I44,H44),'full ppr adp'!$A:$K,11,FALSE))),"UND")</f>
        <v>137</v>
      </c>
      <c r="O44" s="9" t="s">
        <v>36</v>
      </c>
      <c r="P44" s="9" t="s">
        <v>513</v>
      </c>
      <c r="Q44" s="8">
        <f>VLOOKUP(_xlfn.CONCAT(P44,O44),'wr data'!A:X,24,FALSE)</f>
        <v>166.72160400000001</v>
      </c>
      <c r="R44" s="2">
        <f>IFERROR(Q44-LARGE($Q$3:$Q$150,'Position Expectations'!$B$5+1),Q44-MIN($Q$3:$Q$150))</f>
        <v>40.161009499999977</v>
      </c>
      <c r="S44" s="2">
        <f>IFERROR(Q44-LARGE($Q$3:$Q$150,Settings!$F$21*Settings!$D$24),Q44-MIN($Q$3:$Q$150))+IF(Settings!$D$26&gt;0,MAX(0,LARGE($Q$3:$Q$150,Settings!$F$21*Settings!$D$24)-LARGE(($Q$3:$Q$150,$J$3:$J$100),Settings!$F$21*(Settings!$D$23+Settings!$D$24+Settings!$D$26))),0)</f>
        <v>-5.0266738999999916</v>
      </c>
      <c r="T44" s="15">
        <f>IFERROR((IFERROR(IF(Settings!$J$17=1,VLOOKUP(_xlfn.CONCAT(P44,O44),'full ppr adp'!$A:$K,11,FALSE),IF(Settings!$J$17=0,VLOOKUP(_xlfn.CONCAT(P44,O44),'standard adp'!$A:$J,10,FALSE),VLOOKUP(_xlfn.CONCAT(P44,O44),'half ppr adp'!$A:$J,10,FALSE))),VLOOKUP(_xlfn.CONCAT(P44,O44),'full ppr adp'!$A:$K,11,FALSE))),"UND")</f>
        <v>86.333333333333329</v>
      </c>
      <c r="V44" s="9" t="s">
        <v>155</v>
      </c>
      <c r="W44" s="9" t="s">
        <v>488</v>
      </c>
      <c r="X44" s="2">
        <f>VLOOKUP(_xlfn.CONCAT(W44,V44),'te data'!A:X,24,FALSE)</f>
        <v>58.558038000000003</v>
      </c>
      <c r="Y44" s="2">
        <f>IFERROR(X44-LARGE($X$3:$X$54,'Position Expectations'!$B$6+1),X44-MIN($X$3:$X$54))</f>
        <v>-64.038959599999998</v>
      </c>
      <c r="Z44" s="2">
        <f>IFERROR(X44-LARGE($X$3:$X$75,Settings!$F$21*Settings!$D$25),X44-MIN($X$3:$X$75))+IF(Settings!$D$26&gt;0,MAX(0,LARGE($X$3:$X$75,Settings!$F$21*Settings!$D$25)-LARGE(($Q$3:$Q$150,$J$3:$J$100,$X$3:$X$75),Settings!$F$21*(Settings!$D$23+Settings!$D$24+Settings!$D$26))),0)</f>
        <v>-74.867713499999979</v>
      </c>
      <c r="AA44" s="15">
        <f>IFERROR((IFERROR(IF(Settings!$J$17=1,VLOOKUP(_xlfn.CONCAT(W44,V44),'full ppr adp'!$A:$K,11,FALSE),IF(Settings!$J$17=0,VLOOKUP(_xlfn.CONCAT(W44,V44),'standard adp'!$A:$J,10,FALSE),VLOOKUP(_xlfn.CONCAT(W44,V44),'half ppr adp'!$A:$J,10,FALSE))),VLOOKUP(_xlfn.CONCAT(W44,V44),'full ppr adp'!$A:$K,11,FALSE))),"UND")</f>
        <v>276</v>
      </c>
    </row>
    <row r="45" spans="1:34" x14ac:dyDescent="0.25">
      <c r="A45" s="9" t="s">
        <v>315</v>
      </c>
      <c r="B45" s="9" t="s">
        <v>495</v>
      </c>
      <c r="C45" s="8">
        <f>VLOOKUP(_xlfn.CONCAT(B45,A45),'k data'!A:E,5,FALSE)</f>
        <v>137.9</v>
      </c>
      <c r="D45" s="8">
        <f>IFERROR(C45-LARGE($C$38:$C$69,'Position Expectations'!$B$7+1),C45-MIN($C$38:$C$69))</f>
        <v>7.8400000000000034</v>
      </c>
      <c r="E45" s="8">
        <f>IFERROR(C45-LARGE($C$38:$C$75,Settings!$F$21*Settings!$D$27),C45-MIN($C$38:$C$75))</f>
        <v>6.4099999999999966</v>
      </c>
      <c r="F45" s="14">
        <f>IFERROR(IF(Settings!$J$17=1,VLOOKUP(_xlfn.CONCAT(B45,A45),'full ppr adp'!$A:$K,11,FALSE),IF(Settings!$J$17=0,VLOOKUP(_xlfn.CONCAT(B45,A45),'standard adp'!$A:$J,10,FALSE),VLOOKUP(_xlfn.CONCAT(B45,A45),'half ppr adp'!$A:$J,10,FALSE))),VLOOKUP(_xlfn.CONCAT(B45,A45),'full ppr adp'!$A:$K,11,FALSE))</f>
        <v>256.33333333333331</v>
      </c>
      <c r="H45" s="9" t="s">
        <v>273</v>
      </c>
      <c r="I45" s="9" t="s">
        <v>475</v>
      </c>
      <c r="J45" s="8">
        <f>VLOOKUP(_xlfn.CONCAT(I45,H45),'rb data'!A:X,24,FALSE)</f>
        <v>114.38056070000002</v>
      </c>
      <c r="K45" s="2">
        <f>IFERROR(J45-LARGE($J$3:$J$100,'Position Expectations'!$B$4+1),J45-MIN($J$3:$J$100))</f>
        <v>54.814035900000022</v>
      </c>
      <c r="L45" s="2">
        <f>IFERROR(J45-LARGE($J$3:$J$100,Settings!$F$21*Settings!$D$23),J45-MIN($J$3:$J$100))+IF(Settings!$D$26&gt;0,MAX(0,LARGE($J$3:$J$100,Settings!$F$21*Settings!$D$23)-LARGE(($Q$3:$Q$150,$J$3:$J$100),Settings!$F$21*(Settings!$D$23+Settings!$D$24+Settings!$D$26))),0)</f>
        <v>-54.675100800000024</v>
      </c>
      <c r="M45" s="15">
        <f>IFERROR((IFERROR(IF(Settings!$J$17=1,VLOOKUP(_xlfn.CONCAT(I45,H45),'full ppr adp'!$A:$K,11,FALSE),IF(Settings!$J$17=0,VLOOKUP(_xlfn.CONCAT(I45,H45),'standard adp'!$A:$J,10,FALSE),VLOOKUP(_xlfn.CONCAT(I45,H45),'half ppr adp'!$A:$J,10,FALSE))),VLOOKUP(_xlfn.CONCAT(I45,H45),'full ppr adp'!$A:$K,11,FALSE))),"UND")</f>
        <v>141.66666666666666</v>
      </c>
      <c r="O45" s="9" t="s">
        <v>158</v>
      </c>
      <c r="P45" s="9" t="s">
        <v>463</v>
      </c>
      <c r="Q45" s="8">
        <f>VLOOKUP(_xlfn.CONCAT(P45,O45),'wr data'!A:X,24,FALSE)</f>
        <v>165.67591864000005</v>
      </c>
      <c r="R45" s="2">
        <f>IFERROR(Q45-LARGE($Q$3:$Q$150,'Position Expectations'!$B$5+1),Q45-MIN($Q$3:$Q$150))</f>
        <v>39.115324140000013</v>
      </c>
      <c r="S45" s="2">
        <f>IFERROR(Q45-LARGE($Q$3:$Q$150,Settings!$F$21*Settings!$D$24),Q45-MIN($Q$3:$Q$150))+IF(Settings!$D$26&gt;0,MAX(0,LARGE($Q$3:$Q$150,Settings!$F$21*Settings!$D$24)-LARGE(($Q$3:$Q$150,$J$3:$J$100),Settings!$F$21*(Settings!$D$23+Settings!$D$24+Settings!$D$26))),0)</f>
        <v>-6.0723592599999563</v>
      </c>
      <c r="T45" s="15">
        <f>IFERROR((IFERROR(IF(Settings!$J$17=1,VLOOKUP(_xlfn.CONCAT(P45,O45),'full ppr adp'!$A:$K,11,FALSE),IF(Settings!$J$17=0,VLOOKUP(_xlfn.CONCAT(P45,O45),'standard adp'!$A:$J,10,FALSE),VLOOKUP(_xlfn.CONCAT(P45,O45),'half ppr adp'!$A:$J,10,FALSE))),VLOOKUP(_xlfn.CONCAT(P45,O45),'full ppr adp'!$A:$K,11,FALSE))),"UND")</f>
        <v>128.66666666666666</v>
      </c>
      <c r="V45" s="9" t="s">
        <v>267</v>
      </c>
      <c r="W45" s="9" t="s">
        <v>505</v>
      </c>
      <c r="X45" s="2">
        <f>VLOOKUP(_xlfn.CONCAT(W45,V45),'te data'!A:X,24,FALSE)</f>
        <v>58.539208000000002</v>
      </c>
      <c r="Y45" s="2">
        <f>IFERROR(X45-LARGE($X$3:$X$54,'Position Expectations'!$B$6+1),X45-MIN($X$3:$X$54))</f>
        <v>-64.057789600000007</v>
      </c>
      <c r="Z45" s="2">
        <f>IFERROR(X45-LARGE($X$3:$X$75,Settings!$F$21*Settings!$D$25),X45-MIN($X$3:$X$75))+IF(Settings!$D$26&gt;0,MAX(0,LARGE($X$3:$X$75,Settings!$F$21*Settings!$D$25)-LARGE(($Q$3:$Q$150,$J$3:$J$100,$X$3:$X$75),Settings!$F$21*(Settings!$D$23+Settings!$D$24+Settings!$D$26))),0)</f>
        <v>-74.886543499999988</v>
      </c>
      <c r="AA45" s="15">
        <f>IFERROR((IFERROR(IF(Settings!$J$17=1,VLOOKUP(_xlfn.CONCAT(W45,V45),'full ppr adp'!$A:$K,11,FALSE),IF(Settings!$J$17=0,VLOOKUP(_xlfn.CONCAT(W45,V45),'standard adp'!$A:$J,10,FALSE),VLOOKUP(_xlfn.CONCAT(W45,V45),'half ppr adp'!$A:$J,10,FALSE))),VLOOKUP(_xlfn.CONCAT(W45,V45),'full ppr adp'!$A:$K,11,FALSE))),"UND")</f>
        <v>253.66666666666666</v>
      </c>
    </row>
    <row r="46" spans="1:34" x14ac:dyDescent="0.25">
      <c r="A46" s="9" t="s">
        <v>316</v>
      </c>
      <c r="B46" s="9" t="s">
        <v>502</v>
      </c>
      <c r="C46" s="8">
        <f>VLOOKUP(_xlfn.CONCAT(B46,A46),'k data'!A:E,5,FALSE)</f>
        <v>137.88999999999999</v>
      </c>
      <c r="D46" s="8">
        <f>IFERROR(C46-LARGE($C$38:$C$69,'Position Expectations'!$B$7+1),C46-MIN($C$38:$C$69))</f>
        <v>7.8299999999999841</v>
      </c>
      <c r="E46" s="8">
        <f>IFERROR(C46-LARGE($C$38:$C$75,Settings!$F$21*Settings!$D$27),C46-MIN($C$38:$C$75))</f>
        <v>6.3999999999999773</v>
      </c>
      <c r="F46" s="14">
        <f>IFERROR(IF(Settings!$J$17=1,VLOOKUP(_xlfn.CONCAT(B46,A46),'full ppr adp'!$A:$K,11,FALSE),IF(Settings!$J$17=0,VLOOKUP(_xlfn.CONCAT(B46,A46),'standard adp'!$A:$J,10,FALSE),VLOOKUP(_xlfn.CONCAT(B46,A46),'half ppr adp'!$A:$J,10,FALSE))),VLOOKUP(_xlfn.CONCAT(B46,A46),'full ppr adp'!$A:$K,11,FALSE))</f>
        <v>225</v>
      </c>
      <c r="H46" s="9" t="s">
        <v>57</v>
      </c>
      <c r="I46" s="9" t="s">
        <v>491</v>
      </c>
      <c r="J46" s="8">
        <f>VLOOKUP(_xlfn.CONCAT(I46,H46),'rb data'!A:X,24,FALSE)</f>
        <v>110.647975434</v>
      </c>
      <c r="K46" s="2">
        <f>IFERROR(J46-LARGE($J$3:$J$100,'Position Expectations'!$B$4+1),J46-MIN($J$3:$J$100))</f>
        <v>51.081450634000007</v>
      </c>
      <c r="L46" s="2">
        <f>IFERROR(J46-LARGE($J$3:$J$100,Settings!$F$21*Settings!$D$23),J46-MIN($J$3:$J$100))+IF(Settings!$D$26&gt;0,MAX(0,LARGE($J$3:$J$100,Settings!$F$21*Settings!$D$23)-LARGE(($Q$3:$Q$150,$J$3:$J$100),Settings!$F$21*(Settings!$D$23+Settings!$D$24+Settings!$D$26))),0)</f>
        <v>-58.407686066000039</v>
      </c>
      <c r="M46" s="15">
        <f>IFERROR((IFERROR(IF(Settings!$J$17=1,VLOOKUP(_xlfn.CONCAT(I46,H46),'full ppr adp'!$A:$K,11,FALSE),IF(Settings!$J$17=0,VLOOKUP(_xlfn.CONCAT(I46,H46),'standard adp'!$A:$J,10,FALSE),VLOOKUP(_xlfn.CONCAT(I46,H46),'half ppr adp'!$A:$J,10,FALSE))),VLOOKUP(_xlfn.CONCAT(I46,H46),'full ppr adp'!$A:$K,11,FALSE))),"UND")</f>
        <v>112.66666666666667</v>
      </c>
      <c r="O46" s="9" t="s">
        <v>117</v>
      </c>
      <c r="P46" s="9" t="s">
        <v>508</v>
      </c>
      <c r="Q46" s="8">
        <f>VLOOKUP(_xlfn.CONCAT(P46,O46),'wr data'!A:X,24,FALSE)</f>
        <v>165.11097200000003</v>
      </c>
      <c r="R46" s="2">
        <f>IFERROR(Q46-LARGE($Q$3:$Q$150,'Position Expectations'!$B$5+1),Q46-MIN($Q$3:$Q$150))</f>
        <v>38.550377499999996</v>
      </c>
      <c r="S46" s="2">
        <f>IFERROR(Q46-LARGE($Q$3:$Q$150,Settings!$F$21*Settings!$D$24),Q46-MIN($Q$3:$Q$150))+IF(Settings!$D$26&gt;0,MAX(0,LARGE($Q$3:$Q$150,Settings!$F$21*Settings!$D$24)-LARGE(($Q$3:$Q$150,$J$3:$J$100),Settings!$F$21*(Settings!$D$23+Settings!$D$24+Settings!$D$26))),0)</f>
        <v>-6.6373058999999728</v>
      </c>
      <c r="T46" s="15">
        <f>IFERROR((IFERROR(IF(Settings!$J$17=1,VLOOKUP(_xlfn.CONCAT(P46,O46),'full ppr adp'!$A:$K,11,FALSE),IF(Settings!$J$17=0,VLOOKUP(_xlfn.CONCAT(P46,O46),'standard adp'!$A:$J,10,FALSE),VLOOKUP(_xlfn.CONCAT(P46,O46),'half ppr adp'!$A:$J,10,FALSE))),VLOOKUP(_xlfn.CONCAT(P46,O46),'full ppr adp'!$A:$K,11,FALSE))),"UND")</f>
        <v>160</v>
      </c>
      <c r="V46" s="9" t="s">
        <v>245</v>
      </c>
      <c r="W46" s="9" t="s">
        <v>468</v>
      </c>
      <c r="X46" s="2">
        <f>VLOOKUP(_xlfn.CONCAT(W46,V46),'te data'!A:X,24,FALSE)</f>
        <v>56.807260835000008</v>
      </c>
      <c r="Y46" s="2">
        <f>IFERROR(X46-LARGE($X$3:$X$54,'Position Expectations'!$B$6+1),X46-MIN($X$3:$X$54))</f>
        <v>-65.789736765000001</v>
      </c>
      <c r="Z46" s="2">
        <f>IFERROR(X46-LARGE($X$3:$X$75,Settings!$F$21*Settings!$D$25),X46-MIN($X$3:$X$75))+IF(Settings!$D$26&gt;0,MAX(0,LARGE($X$3:$X$75,Settings!$F$21*Settings!$D$25)-LARGE(($Q$3:$Q$150,$J$3:$J$100,$X$3:$X$75),Settings!$F$21*(Settings!$D$23+Settings!$D$24+Settings!$D$26))),0)</f>
        <v>-76.618490664999982</v>
      </c>
      <c r="AA46" s="15" t="str">
        <f>IFERROR((IFERROR(IF(Settings!$J$17=1,VLOOKUP(_xlfn.CONCAT(W46,V46),'full ppr adp'!$A:$K,11,FALSE),IF(Settings!$J$17=0,VLOOKUP(_xlfn.CONCAT(W46,V46),'standard adp'!$A:$J,10,FALSE),VLOOKUP(_xlfn.CONCAT(W46,V46),'half ppr adp'!$A:$J,10,FALSE))),VLOOKUP(_xlfn.CONCAT(W46,V46),'full ppr adp'!$A:$K,11,FALSE))),"UND")</f>
        <v>UND</v>
      </c>
    </row>
    <row r="47" spans="1:34" x14ac:dyDescent="0.25">
      <c r="A47" s="9" t="s">
        <v>317</v>
      </c>
      <c r="B47" s="9" t="s">
        <v>492</v>
      </c>
      <c r="C47" s="8">
        <f>VLOOKUP(_xlfn.CONCAT(B47,A47),'k data'!A:E,5,FALSE)</f>
        <v>136.91999999999999</v>
      </c>
      <c r="D47" s="8">
        <f>IFERROR(C47-LARGE($C$38:$C$69,'Position Expectations'!$B$7+1),C47-MIN($C$38:$C$69))</f>
        <v>6.8599999999999852</v>
      </c>
      <c r="E47" s="8">
        <f>IFERROR(C47-LARGE($C$38:$C$75,Settings!$F$21*Settings!$D$27),C47-MIN($C$38:$C$75))</f>
        <v>5.4299999999999784</v>
      </c>
      <c r="F47" s="14">
        <f>IFERROR(IF(Settings!$J$17=1,VLOOKUP(_xlfn.CONCAT(B47,A47),'full ppr adp'!$A:$K,11,FALSE),IF(Settings!$J$17=0,VLOOKUP(_xlfn.CONCAT(B47,A47),'standard adp'!$A:$J,10,FALSE),VLOOKUP(_xlfn.CONCAT(B47,A47),'half ppr adp'!$A:$J,10,FALSE))),VLOOKUP(_xlfn.CONCAT(B47,A47),'full ppr adp'!$A:$K,11,FALSE))</f>
        <v>193.33333333333334</v>
      </c>
      <c r="H47" s="9" t="s">
        <v>152</v>
      </c>
      <c r="I47" s="9" t="s">
        <v>488</v>
      </c>
      <c r="J47" s="8">
        <f>VLOOKUP(_xlfn.CONCAT(I47,H47),'rb data'!A:X,24,FALSE)</f>
        <v>110.3314821</v>
      </c>
      <c r="K47" s="2">
        <f>IFERROR(J47-LARGE($J$3:$J$100,'Position Expectations'!$B$4+1),J47-MIN($J$3:$J$100))</f>
        <v>50.764957300000006</v>
      </c>
      <c r="L47" s="2">
        <f>IFERROR(J47-LARGE($J$3:$J$100,Settings!$F$21*Settings!$D$23),J47-MIN($J$3:$J$100))+IF(Settings!$D$26&gt;0,MAX(0,LARGE($J$3:$J$100,Settings!$F$21*Settings!$D$23)-LARGE(($Q$3:$Q$150,$J$3:$J$100),Settings!$F$21*(Settings!$D$23+Settings!$D$24+Settings!$D$26))),0)</f>
        <v>-58.72417940000004</v>
      </c>
      <c r="M47" s="15">
        <f>IFERROR((IFERROR(IF(Settings!$J$17=1,VLOOKUP(_xlfn.CONCAT(I47,H47),'full ppr adp'!$A:$K,11,FALSE),IF(Settings!$J$17=0,VLOOKUP(_xlfn.CONCAT(I47,H47),'standard adp'!$A:$J,10,FALSE),VLOOKUP(_xlfn.CONCAT(I47,H47),'half ppr adp'!$A:$J,10,FALSE))),VLOOKUP(_xlfn.CONCAT(I47,H47),'full ppr adp'!$A:$K,11,FALSE))),"UND")</f>
        <v>91</v>
      </c>
      <c r="O47" s="9" t="s">
        <v>101</v>
      </c>
      <c r="P47" s="9" t="s">
        <v>464</v>
      </c>
      <c r="Q47" s="8">
        <f>VLOOKUP(_xlfn.CONCAT(P47,O47),'wr data'!A:X,24,FALSE)</f>
        <v>164.0546817</v>
      </c>
      <c r="R47" s="2">
        <f>IFERROR(Q47-LARGE($Q$3:$Q$150,'Position Expectations'!$B$5+1),Q47-MIN($Q$3:$Q$150))</f>
        <v>37.494087199999967</v>
      </c>
      <c r="S47" s="2">
        <f>IFERROR(Q47-LARGE($Q$3:$Q$150,Settings!$F$21*Settings!$D$24),Q47-MIN($Q$3:$Q$150))+IF(Settings!$D$26&gt;0,MAX(0,LARGE($Q$3:$Q$150,Settings!$F$21*Settings!$D$24)-LARGE(($Q$3:$Q$150,$J$3:$J$100),Settings!$F$21*(Settings!$D$23+Settings!$D$24+Settings!$D$26))),0)</f>
        <v>-7.6935962000000018</v>
      </c>
      <c r="T47" s="15">
        <f>IFERROR((IFERROR(IF(Settings!$J$17=1,VLOOKUP(_xlfn.CONCAT(P47,O47),'full ppr adp'!$A:$K,11,FALSE),IF(Settings!$J$17=0,VLOOKUP(_xlfn.CONCAT(P47,O47),'standard adp'!$A:$J,10,FALSE),VLOOKUP(_xlfn.CONCAT(P47,O47),'half ppr adp'!$A:$J,10,FALSE))),VLOOKUP(_xlfn.CONCAT(P47,O47),'full ppr adp'!$A:$K,11,FALSE))),"UND")</f>
        <v>104.33333333333333</v>
      </c>
      <c r="V47" s="9" t="s">
        <v>956</v>
      </c>
      <c r="W47" s="9" t="s">
        <v>487</v>
      </c>
      <c r="X47" s="2">
        <f>VLOOKUP(_xlfn.CONCAT(W47,V47),'te data'!A:X,24,FALSE)</f>
        <v>55.371193680000005</v>
      </c>
      <c r="Y47" s="2">
        <f>IFERROR(X47-LARGE($X$3:$X$54,'Position Expectations'!$B$6+1),X47-MIN($X$3:$X$54))</f>
        <v>-67.225803920000004</v>
      </c>
      <c r="Z47" s="2">
        <f>IFERROR(X47-LARGE($X$3:$X$75,Settings!$F$21*Settings!$D$25),X47-MIN($X$3:$X$75))+IF(Settings!$D$26&gt;0,MAX(0,LARGE($X$3:$X$75,Settings!$F$21*Settings!$D$25)-LARGE(($Q$3:$Q$150,$J$3:$J$100,$X$3:$X$75),Settings!$F$21*(Settings!$D$23+Settings!$D$24+Settings!$D$26))),0)</f>
        <v>-78.054557819999985</v>
      </c>
      <c r="AA47" s="15">
        <f>IFERROR((IFERROR(IF(Settings!$J$17=1,VLOOKUP(_xlfn.CONCAT(W47,V47),'full ppr adp'!$A:$K,11,FALSE),IF(Settings!$J$17=0,VLOOKUP(_xlfn.CONCAT(W47,V47),'standard adp'!$A:$J,10,FALSE),VLOOKUP(_xlfn.CONCAT(W47,V47),'half ppr adp'!$A:$J,10,FALSE))),VLOOKUP(_xlfn.CONCAT(W47,V47),'full ppr adp'!$A:$K,11,FALSE))),"UND")</f>
        <v>302.5</v>
      </c>
    </row>
    <row r="48" spans="1:34" x14ac:dyDescent="0.25">
      <c r="A48" s="9" t="s">
        <v>318</v>
      </c>
      <c r="B48" s="9" t="s">
        <v>523</v>
      </c>
      <c r="C48" s="8">
        <f>VLOOKUP(_xlfn.CONCAT(B48,A48),'k data'!A:E,5,FALSE)</f>
        <v>133.34</v>
      </c>
      <c r="D48" s="8">
        <f>IFERROR(C48-LARGE($C$38:$C$69,'Position Expectations'!$B$7+1),C48-MIN($C$38:$C$69))</f>
        <v>3.2800000000000011</v>
      </c>
      <c r="E48" s="8">
        <f>IFERROR(C48-LARGE($C$38:$C$75,Settings!$F$21*Settings!$D$27),C48-MIN($C$38:$C$75))</f>
        <v>1.8499999999999943</v>
      </c>
      <c r="F48" s="14">
        <f>IFERROR(IF(Settings!$J$17=1,VLOOKUP(_xlfn.CONCAT(B48,A48),'full ppr adp'!$A:$K,11,FALSE),IF(Settings!$J$17=0,VLOOKUP(_xlfn.CONCAT(B48,A48),'standard adp'!$A:$J,10,FALSE),VLOOKUP(_xlfn.CONCAT(B48,A48),'half ppr adp'!$A:$J,10,FALSE))),VLOOKUP(_xlfn.CONCAT(B48,A48),'full ppr adp'!$A:$K,11,FALSE))</f>
        <v>283</v>
      </c>
      <c r="H48" s="9" t="s">
        <v>181</v>
      </c>
      <c r="I48" s="9" t="s">
        <v>510</v>
      </c>
      <c r="J48" s="8">
        <f>VLOOKUP(_xlfn.CONCAT(I48,H48),'rb data'!A:X,24,FALSE)</f>
        <v>108.12810716</v>
      </c>
      <c r="K48" s="2">
        <f>IFERROR(J48-LARGE($J$3:$J$100,'Position Expectations'!$B$4+1),J48-MIN($J$3:$J$100))</f>
        <v>48.561582360000003</v>
      </c>
      <c r="L48" s="2">
        <f>IFERROR(J48-LARGE($J$3:$J$100,Settings!$F$21*Settings!$D$23),J48-MIN($J$3:$J$100))+IF(Settings!$D$26&gt;0,MAX(0,LARGE($J$3:$J$100,Settings!$F$21*Settings!$D$23)-LARGE(($Q$3:$Q$150,$J$3:$J$100),Settings!$F$21*(Settings!$D$23+Settings!$D$24+Settings!$D$26))),0)</f>
        <v>-60.927554340000043</v>
      </c>
      <c r="M48" s="15">
        <f>IFERROR((IFERROR(IF(Settings!$J$17=1,VLOOKUP(_xlfn.CONCAT(I48,H48),'full ppr adp'!$A:$K,11,FALSE),IF(Settings!$J$17=0,VLOOKUP(_xlfn.CONCAT(I48,H48),'standard adp'!$A:$J,10,FALSE),VLOOKUP(_xlfn.CONCAT(I48,H48),'half ppr adp'!$A:$J,10,FALSE))),VLOOKUP(_xlfn.CONCAT(I48,H48),'full ppr adp'!$A:$K,11,FALSE))),"UND")</f>
        <v>121.33333333333333</v>
      </c>
      <c r="O48" s="9" t="s">
        <v>100</v>
      </c>
      <c r="P48" s="9" t="s">
        <v>464</v>
      </c>
      <c r="Q48" s="8">
        <f>VLOOKUP(_xlfn.CONCAT(P48,O48),'wr data'!A:X,24,FALSE)</f>
        <v>161.94565710000001</v>
      </c>
      <c r="R48" s="2">
        <f>IFERROR(Q48-LARGE($Q$3:$Q$150,'Position Expectations'!$B$5+1),Q48-MIN($Q$3:$Q$150))</f>
        <v>35.385062599999969</v>
      </c>
      <c r="S48" s="2">
        <f>IFERROR(Q48-LARGE($Q$3:$Q$150,Settings!$F$21*Settings!$D$24),Q48-MIN($Q$3:$Q$150))+IF(Settings!$D$26&gt;0,MAX(0,LARGE($Q$3:$Q$150,Settings!$F$21*Settings!$D$24)-LARGE(($Q$3:$Q$150,$J$3:$J$100),Settings!$F$21*(Settings!$D$23+Settings!$D$24+Settings!$D$26))),0)</f>
        <v>-9.8026207999999997</v>
      </c>
      <c r="T48" s="15">
        <f>IFERROR((IFERROR(IF(Settings!$J$17=1,VLOOKUP(_xlfn.CONCAT(P48,O48),'full ppr adp'!$A:$K,11,FALSE),IF(Settings!$J$17=0,VLOOKUP(_xlfn.CONCAT(P48,O48),'standard adp'!$A:$J,10,FALSE),VLOOKUP(_xlfn.CONCAT(P48,O48),'half ppr adp'!$A:$J,10,FALSE))),VLOOKUP(_xlfn.CONCAT(P48,O48),'full ppr adp'!$A:$K,11,FALSE))),"UND")</f>
        <v>114.66666666666667</v>
      </c>
      <c r="V48" s="9" t="s">
        <v>1309</v>
      </c>
      <c r="W48" s="9" t="s">
        <v>471</v>
      </c>
      <c r="X48" s="2">
        <f>VLOOKUP(_xlfn.CONCAT(W48,V48),'te data'!A:X,24,FALSE)</f>
        <v>54.935285600000007</v>
      </c>
      <c r="Y48" s="2">
        <f>IFERROR(X48-LARGE($X$3:$X$54,'Position Expectations'!$B$6+1),X48-MIN($X$3:$X$54))</f>
        <v>-67.661711999999994</v>
      </c>
      <c r="Z48" s="2">
        <f>IFERROR(X48-LARGE($X$3:$X$75,Settings!$F$21*Settings!$D$25),X48-MIN($X$3:$X$75))+IF(Settings!$D$26&gt;0,MAX(0,LARGE($X$3:$X$75,Settings!$F$21*Settings!$D$25)-LARGE(($Q$3:$Q$150,$J$3:$J$100,$X$3:$X$75),Settings!$F$21*(Settings!$D$23+Settings!$D$24+Settings!$D$26))),0)</f>
        <v>-78.490465899999975</v>
      </c>
      <c r="AA48" s="15" t="str">
        <f>IFERROR((IFERROR(IF(Settings!$J$17=1,VLOOKUP(_xlfn.CONCAT(W48,V48),'full ppr adp'!$A:$K,11,FALSE),IF(Settings!$J$17=0,VLOOKUP(_xlfn.CONCAT(W48,V48),'standard adp'!$A:$J,10,FALSE),VLOOKUP(_xlfn.CONCAT(W48,V48),'half ppr adp'!$A:$J,10,FALSE))),VLOOKUP(_xlfn.CONCAT(W48,V48),'full ppr adp'!$A:$K,11,FALSE))),"UND")</f>
        <v>UND</v>
      </c>
    </row>
    <row r="49" spans="1:27" x14ac:dyDescent="0.25">
      <c r="A49" s="9" t="s">
        <v>319</v>
      </c>
      <c r="B49" s="9" t="s">
        <v>478</v>
      </c>
      <c r="C49" s="8">
        <f>VLOOKUP(_xlfn.CONCAT(B49,A49),'k data'!A:E,5,FALSE)</f>
        <v>131.49</v>
      </c>
      <c r="D49" s="8">
        <f>IFERROR(C49-LARGE($C$38:$C$69,'Position Expectations'!$B$7+1),C49-MIN($C$38:$C$69))</f>
        <v>1.4300000000000068</v>
      </c>
      <c r="E49" s="8">
        <f>IFERROR(C49-LARGE($C$38:$C$75,Settings!$F$21*Settings!$D$27),C49-MIN($C$38:$C$75))</f>
        <v>0</v>
      </c>
      <c r="F49" s="14">
        <f>IFERROR(IF(Settings!$J$17=1,VLOOKUP(_xlfn.CONCAT(B49,A49),'full ppr adp'!$A:$K,11,FALSE),IF(Settings!$J$17=0,VLOOKUP(_xlfn.CONCAT(B49,A49),'standard adp'!$A:$J,10,FALSE),VLOOKUP(_xlfn.CONCAT(B49,A49),'half ppr adp'!$A:$J,10,FALSE))),VLOOKUP(_xlfn.CONCAT(B49,A49),'full ppr adp'!$A:$K,11,FALSE))</f>
        <v>289</v>
      </c>
      <c r="H49" s="9" t="s">
        <v>48</v>
      </c>
      <c r="I49" s="9" t="s">
        <v>534</v>
      </c>
      <c r="J49" s="8">
        <f>VLOOKUP(_xlfn.CONCAT(I49,H49),'rb data'!A:X,24,FALSE)</f>
        <v>104.97750400000002</v>
      </c>
      <c r="K49" s="2">
        <f>IFERROR(J49-LARGE($J$3:$J$100,'Position Expectations'!$B$4+1),J49-MIN($J$3:$J$100))</f>
        <v>45.410979200000028</v>
      </c>
      <c r="L49" s="2">
        <f>IFERROR(J49-LARGE($J$3:$J$100,Settings!$F$21*Settings!$D$23),J49-MIN($J$3:$J$100))+IF(Settings!$D$26&gt;0,MAX(0,LARGE($J$3:$J$100,Settings!$F$21*Settings!$D$23)-LARGE(($Q$3:$Q$150,$J$3:$J$100),Settings!$F$21*(Settings!$D$23+Settings!$D$24+Settings!$D$26))),0)</f>
        <v>-64.078157500000017</v>
      </c>
      <c r="M49" s="15">
        <f>IFERROR((IFERROR(IF(Settings!$J$17=1,VLOOKUP(_xlfn.CONCAT(I49,H49),'full ppr adp'!$A:$K,11,FALSE),IF(Settings!$J$17=0,VLOOKUP(_xlfn.CONCAT(I49,H49),'standard adp'!$A:$J,10,FALSE),VLOOKUP(_xlfn.CONCAT(I49,H49),'half ppr adp'!$A:$J,10,FALSE))),VLOOKUP(_xlfn.CONCAT(I49,H49),'full ppr adp'!$A:$K,11,FALSE))),"UND")</f>
        <v>92.666666666666671</v>
      </c>
      <c r="O49" s="9" t="s">
        <v>45</v>
      </c>
      <c r="P49" s="9" t="s">
        <v>534</v>
      </c>
      <c r="Q49" s="8">
        <f>VLOOKUP(_xlfn.CONCAT(P49,O49),'wr data'!A:X,24,FALSE)</f>
        <v>160.49556510000002</v>
      </c>
      <c r="R49" s="2">
        <f>IFERROR(Q49-LARGE($Q$3:$Q$150,'Position Expectations'!$B$5+1),Q49-MIN($Q$3:$Q$150))</f>
        <v>33.934970599999986</v>
      </c>
      <c r="S49" s="2">
        <f>IFERROR(Q49-LARGE($Q$3:$Q$150,Settings!$F$21*Settings!$D$24),Q49-MIN($Q$3:$Q$150))+IF(Settings!$D$26&gt;0,MAX(0,LARGE($Q$3:$Q$150,Settings!$F$21*Settings!$D$24)-LARGE(($Q$3:$Q$150,$J$3:$J$100),Settings!$F$21*(Settings!$D$23+Settings!$D$24+Settings!$D$26))),0)</f>
        <v>-11.252712799999983</v>
      </c>
      <c r="T49" s="15">
        <f>IFERROR((IFERROR(IF(Settings!$J$17=1,VLOOKUP(_xlfn.CONCAT(P49,O49),'full ppr adp'!$A:$K,11,FALSE),IF(Settings!$J$17=0,VLOOKUP(_xlfn.CONCAT(P49,O49),'standard adp'!$A:$J,10,FALSE),VLOOKUP(_xlfn.CONCAT(P49,O49),'half ppr adp'!$A:$J,10,FALSE))),VLOOKUP(_xlfn.CONCAT(P49,O49),'full ppr adp'!$A:$K,11,FALSE))),"UND")</f>
        <v>128</v>
      </c>
      <c r="V49" s="9" t="s">
        <v>24</v>
      </c>
      <c r="W49" s="9" t="s">
        <v>542</v>
      </c>
      <c r="X49" s="2">
        <f>VLOOKUP(_xlfn.CONCAT(W49,V49),'te data'!A:X,24,FALSE)</f>
        <v>46.930573799999998</v>
      </c>
      <c r="Y49" s="2">
        <f>IFERROR(X49-LARGE($X$3:$X$54,'Position Expectations'!$B$6+1),X49-MIN($X$3:$X$54))</f>
        <v>-75.666423800000018</v>
      </c>
      <c r="Z49" s="2">
        <f>IFERROR(X49-LARGE($X$3:$X$75,Settings!$F$21*Settings!$D$25),X49-MIN($X$3:$X$75))+IF(Settings!$D$26&gt;0,MAX(0,LARGE($X$3:$X$75,Settings!$F$21*Settings!$D$25)-LARGE(($Q$3:$Q$150,$J$3:$J$100,$X$3:$X$75),Settings!$F$21*(Settings!$D$23+Settings!$D$24+Settings!$D$26))),0)</f>
        <v>-86.495177699999999</v>
      </c>
      <c r="AA49" s="15">
        <f>IFERROR((IFERROR(IF(Settings!$J$17=1,VLOOKUP(_xlfn.CONCAT(W49,V49),'full ppr adp'!$A:$K,11,FALSE),IF(Settings!$J$17=0,VLOOKUP(_xlfn.CONCAT(W49,V49),'standard adp'!$A:$J,10,FALSE),VLOOKUP(_xlfn.CONCAT(W49,V49),'half ppr adp'!$A:$J,10,FALSE))),VLOOKUP(_xlfn.CONCAT(W49,V49),'full ppr adp'!$A:$K,11,FALSE))),"UND")</f>
        <v>355</v>
      </c>
    </row>
    <row r="50" spans="1:27" x14ac:dyDescent="0.25">
      <c r="A50" s="9" t="s">
        <v>1369</v>
      </c>
      <c r="B50" s="9" t="s">
        <v>465</v>
      </c>
      <c r="C50" s="8">
        <f>VLOOKUP(_xlfn.CONCAT(B50,A50),'k data'!A:E,5,FALSE)</f>
        <v>130.06</v>
      </c>
      <c r="D50" s="8">
        <f>IFERROR(C50-LARGE($C$38:$C$69,'Position Expectations'!$B$7+1),C50-MIN($C$38:$C$69))</f>
        <v>0</v>
      </c>
      <c r="E50" s="8">
        <f>IFERROR(C50-LARGE($C$38:$C$75,Settings!$F$21*Settings!$D$27),C50-MIN($C$38:$C$75))</f>
        <v>-1.4300000000000068</v>
      </c>
      <c r="F50" s="14">
        <f>IFERROR(IF(Settings!$J$17=1,VLOOKUP(_xlfn.CONCAT(B50,A50),'full ppr adp'!$A:$K,11,FALSE),IF(Settings!$J$17=0,VLOOKUP(_xlfn.CONCAT(B50,A50),'standard adp'!$A:$J,10,FALSE),VLOOKUP(_xlfn.CONCAT(B50,A50),'half ppr adp'!$A:$J,10,FALSE))),VLOOKUP(_xlfn.CONCAT(B50,A50),'full ppr adp'!$A:$K,11,FALSE))</f>
        <v>160.66666666666666</v>
      </c>
      <c r="H50" s="9" t="s">
        <v>75</v>
      </c>
      <c r="I50" s="9" t="s">
        <v>495</v>
      </c>
      <c r="J50" s="8">
        <f>VLOOKUP(_xlfn.CONCAT(I50,H50),'rb data'!A:X,24,FALSE)</f>
        <v>103.45009091</v>
      </c>
      <c r="K50" s="2">
        <f>IFERROR(J50-LARGE($J$3:$J$100,'Position Expectations'!$B$4+1),J50-MIN($J$3:$J$100))</f>
        <v>43.883566110000004</v>
      </c>
      <c r="L50" s="2">
        <f>IFERROR(J50-LARGE($J$3:$J$100,Settings!$F$21*Settings!$D$23),J50-MIN($J$3:$J$100))+IF(Settings!$D$26&gt;0,MAX(0,LARGE($J$3:$J$100,Settings!$F$21*Settings!$D$23)-LARGE(($Q$3:$Q$150,$J$3:$J$100),Settings!$F$21*(Settings!$D$23+Settings!$D$24+Settings!$D$26))),0)</f>
        <v>-65.605570590000042</v>
      </c>
      <c r="M50" s="15">
        <f>IFERROR((IFERROR(IF(Settings!$J$17=1,VLOOKUP(_xlfn.CONCAT(I50,H50),'full ppr adp'!$A:$K,11,FALSE),IF(Settings!$J$17=0,VLOOKUP(_xlfn.CONCAT(I50,H50),'standard adp'!$A:$J,10,FALSE),VLOOKUP(_xlfn.CONCAT(I50,H50),'half ppr adp'!$A:$J,10,FALSE))),VLOOKUP(_xlfn.CONCAT(I50,H50),'full ppr adp'!$A:$K,11,FALSE))),"UND")</f>
        <v>142.33333333333334</v>
      </c>
      <c r="O50" s="9" t="s">
        <v>270</v>
      </c>
      <c r="P50" s="9" t="s">
        <v>475</v>
      </c>
      <c r="Q50" s="8">
        <f>VLOOKUP(_xlfn.CONCAT(P50,O50),'wr data'!A:X,24,FALSE)</f>
        <v>157.18460780000001</v>
      </c>
      <c r="R50" s="2">
        <f>IFERROR(Q50-LARGE($Q$3:$Q$150,'Position Expectations'!$B$5+1),Q50-MIN($Q$3:$Q$150))</f>
        <v>30.624013299999973</v>
      </c>
      <c r="S50" s="2">
        <f>IFERROR(Q50-LARGE($Q$3:$Q$150,Settings!$F$21*Settings!$D$24),Q50-MIN($Q$3:$Q$150))+IF(Settings!$D$26&gt;0,MAX(0,LARGE($Q$3:$Q$150,Settings!$F$21*Settings!$D$24)-LARGE(($Q$3:$Q$150,$J$3:$J$100),Settings!$F$21*(Settings!$D$23+Settings!$D$24+Settings!$D$26))),0)</f>
        <v>-14.563670099999996</v>
      </c>
      <c r="T50" s="15">
        <f>IFERROR((IFERROR(IF(Settings!$J$17=1,VLOOKUP(_xlfn.CONCAT(P50,O50),'full ppr adp'!$A:$K,11,FALSE),IF(Settings!$J$17=0,VLOOKUP(_xlfn.CONCAT(P50,O50),'standard adp'!$A:$J,10,FALSE),VLOOKUP(_xlfn.CONCAT(P50,O50),'half ppr adp'!$A:$J,10,FALSE))),VLOOKUP(_xlfn.CONCAT(P50,O50),'full ppr adp'!$A:$K,11,FALSE))),"UND")</f>
        <v>151.66666666666666</v>
      </c>
      <c r="V50" s="9" t="s">
        <v>79</v>
      </c>
      <c r="W50" s="9" t="s">
        <v>491</v>
      </c>
      <c r="X50" s="2">
        <f>VLOOKUP(_xlfn.CONCAT(W50,V50),'te data'!A:X,24,FALSE)</f>
        <v>46.743752959999995</v>
      </c>
      <c r="Y50" s="2">
        <f>IFERROR(X50-LARGE($X$3:$X$54,'Position Expectations'!$B$6+1),X50-MIN($X$3:$X$54))</f>
        <v>-75.853244640000014</v>
      </c>
      <c r="Z50" s="2">
        <f>IFERROR(X50-LARGE($X$3:$X$75,Settings!$F$21*Settings!$D$25),X50-MIN($X$3:$X$75))+IF(Settings!$D$26&gt;0,MAX(0,LARGE($X$3:$X$75,Settings!$F$21*Settings!$D$25)-LARGE(($Q$3:$Q$150,$J$3:$J$100,$X$3:$X$75),Settings!$F$21*(Settings!$D$23+Settings!$D$24+Settings!$D$26))),0)</f>
        <v>-86.681998539999995</v>
      </c>
      <c r="AA50" s="15">
        <f>IFERROR((IFERROR(IF(Settings!$J$17=1,VLOOKUP(_xlfn.CONCAT(W50,V50),'full ppr adp'!$A:$K,11,FALSE),IF(Settings!$J$17=0,VLOOKUP(_xlfn.CONCAT(W50,V50),'standard adp'!$A:$J,10,FALSE),VLOOKUP(_xlfn.CONCAT(W50,V50),'half ppr adp'!$A:$J,10,FALSE))),VLOOKUP(_xlfn.CONCAT(W50,V50),'full ppr adp'!$A:$K,11,FALSE))),"UND")</f>
        <v>262</v>
      </c>
    </row>
    <row r="51" spans="1:27" x14ac:dyDescent="0.25">
      <c r="A51" s="9" t="s">
        <v>320</v>
      </c>
      <c r="B51" s="9" t="s">
        <v>463</v>
      </c>
      <c r="C51" s="8">
        <f>VLOOKUP(_xlfn.CONCAT(B51,A51),'k data'!A:E,5,FALSE)</f>
        <v>129.26</v>
      </c>
      <c r="D51" s="8">
        <f>IFERROR(C51-LARGE($C$38:$C$69,'Position Expectations'!$B$7+1),C51-MIN($C$38:$C$69))</f>
        <v>-0.80000000000001137</v>
      </c>
      <c r="E51" s="8">
        <f>IFERROR(C51-LARGE($C$38:$C$75,Settings!$F$21*Settings!$D$27),C51-MIN($C$38:$C$75))</f>
        <v>-2.2300000000000182</v>
      </c>
      <c r="F51" s="14">
        <f>IFERROR(IF(Settings!$J$17=1,VLOOKUP(_xlfn.CONCAT(B51,A51),'full ppr adp'!$A:$K,11,FALSE),IF(Settings!$J$17=0,VLOOKUP(_xlfn.CONCAT(B51,A51),'standard adp'!$A:$J,10,FALSE),VLOOKUP(_xlfn.CONCAT(B51,A51),'half ppr adp'!$A:$J,10,FALSE))),VLOOKUP(_xlfn.CONCAT(B51,A51),'full ppr adp'!$A:$K,11,FALSE))</f>
        <v>259.5</v>
      </c>
      <c r="H51" s="9" t="s">
        <v>20</v>
      </c>
      <c r="I51" s="9" t="s">
        <v>542</v>
      </c>
      <c r="J51" s="8">
        <f>VLOOKUP(_xlfn.CONCAT(I51,H51),'rb data'!A:X,24,FALSE)</f>
        <v>102.3369804</v>
      </c>
      <c r="K51" s="2">
        <f>IFERROR(J51-LARGE($J$3:$J$100,'Position Expectations'!$B$4+1),J51-MIN($J$3:$J$100))</f>
        <v>42.770455600000005</v>
      </c>
      <c r="L51" s="2">
        <f>IFERROR(J51-LARGE($J$3:$J$100,Settings!$F$21*Settings!$D$23),J51-MIN($J$3:$J$100))+IF(Settings!$D$26&gt;0,MAX(0,LARGE($J$3:$J$100,Settings!$F$21*Settings!$D$23)-LARGE(($Q$3:$Q$150,$J$3:$J$100),Settings!$F$21*(Settings!$D$23+Settings!$D$24+Settings!$D$26))),0)</f>
        <v>-66.71868110000004</v>
      </c>
      <c r="M51" s="15">
        <f>IFERROR((IFERROR(IF(Settings!$J$17=1,VLOOKUP(_xlfn.CONCAT(I51,H51),'full ppr adp'!$A:$K,11,FALSE),IF(Settings!$J$17=0,VLOOKUP(_xlfn.CONCAT(I51,H51),'standard adp'!$A:$J,10,FALSE),VLOOKUP(_xlfn.CONCAT(I51,H51),'half ppr adp'!$A:$J,10,FALSE))),VLOOKUP(_xlfn.CONCAT(I51,H51),'full ppr adp'!$A:$K,11,FALSE))),"UND")</f>
        <v>150</v>
      </c>
      <c r="O51" s="9" t="s">
        <v>102</v>
      </c>
      <c r="P51" s="9" t="s">
        <v>464</v>
      </c>
      <c r="Q51" s="8">
        <f>VLOOKUP(_xlfn.CONCAT(P51,O51),'wr data'!A:X,24,FALSE)</f>
        <v>156.6435415</v>
      </c>
      <c r="R51" s="2">
        <f>IFERROR(Q51-LARGE($Q$3:$Q$150,'Position Expectations'!$B$5+1),Q51-MIN($Q$3:$Q$150))</f>
        <v>30.082946999999962</v>
      </c>
      <c r="S51" s="2">
        <f>IFERROR(Q51-LARGE($Q$3:$Q$150,Settings!$F$21*Settings!$D$24),Q51-MIN($Q$3:$Q$150))+IF(Settings!$D$26&gt;0,MAX(0,LARGE($Q$3:$Q$150,Settings!$F$21*Settings!$D$24)-LARGE(($Q$3:$Q$150,$J$3:$J$100),Settings!$F$21*(Settings!$D$23+Settings!$D$24+Settings!$D$26))),0)</f>
        <v>-15.104736400000007</v>
      </c>
      <c r="T51" s="15">
        <f>IFERROR((IFERROR(IF(Settings!$J$17=1,VLOOKUP(_xlfn.CONCAT(P51,O51),'full ppr adp'!$A:$K,11,FALSE),IF(Settings!$J$17=0,VLOOKUP(_xlfn.CONCAT(P51,O51),'standard adp'!$A:$J,10,FALSE),VLOOKUP(_xlfn.CONCAT(P51,O51),'half ppr adp'!$A:$J,10,FALSE))),VLOOKUP(_xlfn.CONCAT(P51,O51),'full ppr adp'!$A:$K,11,FALSE))),"UND")</f>
        <v>132.66666666666666</v>
      </c>
      <c r="V51" s="9" t="s">
        <v>69</v>
      </c>
      <c r="W51" s="9" t="s">
        <v>492</v>
      </c>
      <c r="X51" s="2">
        <f>VLOOKUP(_xlfn.CONCAT(W51,V51),'te data'!A:X,24,FALSE)</f>
        <v>46.099093600000003</v>
      </c>
      <c r="Y51" s="2">
        <f>IFERROR(X51-LARGE($X$3:$X$54,'Position Expectations'!$B$6+1),X51-MIN($X$3:$X$54))</f>
        <v>-76.497904000000005</v>
      </c>
      <c r="Z51" s="2">
        <f>IFERROR(X51-LARGE($X$3:$X$75,Settings!$F$21*Settings!$D$25),X51-MIN($X$3:$X$75))+IF(Settings!$D$26&gt;0,MAX(0,LARGE($X$3:$X$75,Settings!$F$21*Settings!$D$25)-LARGE(($Q$3:$Q$150,$J$3:$J$100,$X$3:$X$75),Settings!$F$21*(Settings!$D$23+Settings!$D$24+Settings!$D$26))),0)</f>
        <v>-87.326657899999987</v>
      </c>
      <c r="AA51" s="15">
        <f>IFERROR((IFERROR(IF(Settings!$J$17=1,VLOOKUP(_xlfn.CONCAT(W51,V51),'full ppr adp'!$A:$K,11,FALSE),IF(Settings!$J$17=0,VLOOKUP(_xlfn.CONCAT(W51,V51),'standard adp'!$A:$J,10,FALSE),VLOOKUP(_xlfn.CONCAT(W51,V51),'half ppr adp'!$A:$J,10,FALSE))),VLOOKUP(_xlfn.CONCAT(W51,V51),'full ppr adp'!$A:$K,11,FALSE))),"UND")</f>
        <v>344</v>
      </c>
    </row>
    <row r="52" spans="1:27" x14ac:dyDescent="0.25">
      <c r="A52" s="9" t="s">
        <v>321</v>
      </c>
      <c r="B52" s="9" t="s">
        <v>467</v>
      </c>
      <c r="C52" s="8">
        <f>VLOOKUP(_xlfn.CONCAT(B52,A52),'k data'!A:E,5,FALSE)</f>
        <v>128.77000000000001</v>
      </c>
      <c r="D52" s="8">
        <f>IFERROR(C52-LARGE($C$38:$C$69,'Position Expectations'!$B$7+1),C52-MIN($C$38:$C$69))</f>
        <v>-1.289999999999992</v>
      </c>
      <c r="E52" s="8">
        <f>IFERROR(C52-LARGE($C$38:$C$75,Settings!$F$21*Settings!$D$27),C52-MIN($C$38:$C$75))</f>
        <v>-2.7199999999999989</v>
      </c>
      <c r="F52" s="14">
        <f>IFERROR(IF(Settings!$J$17=1,VLOOKUP(_xlfn.CONCAT(B52,A52),'full ppr adp'!$A:$K,11,FALSE),IF(Settings!$J$17=0,VLOOKUP(_xlfn.CONCAT(B52,A52),'standard adp'!$A:$J,10,FALSE),VLOOKUP(_xlfn.CONCAT(B52,A52),'half ppr adp'!$A:$J,10,FALSE))),VLOOKUP(_xlfn.CONCAT(B52,A52),'full ppr adp'!$A:$K,11,FALSE))</f>
        <v>232.33333333333334</v>
      </c>
      <c r="H52" s="9" t="s">
        <v>170</v>
      </c>
      <c r="I52" s="9" t="s">
        <v>523</v>
      </c>
      <c r="J52" s="8">
        <f>VLOOKUP(_xlfn.CONCAT(I52,H52),'rb data'!A:X,24,FALSE)</f>
        <v>97.014394800000005</v>
      </c>
      <c r="K52" s="2">
        <f>IFERROR(J52-LARGE($J$3:$J$100,'Position Expectations'!$B$4+1),J52-MIN($J$3:$J$100))</f>
        <v>37.447870000000009</v>
      </c>
      <c r="L52" s="2">
        <f>IFERROR(J52-LARGE($J$3:$J$100,Settings!$F$21*Settings!$D$23),J52-MIN($J$3:$J$100))+IF(Settings!$D$26&gt;0,MAX(0,LARGE($J$3:$J$100,Settings!$F$21*Settings!$D$23)-LARGE(($Q$3:$Q$150,$J$3:$J$100),Settings!$F$21*(Settings!$D$23+Settings!$D$24+Settings!$D$26))),0)</f>
        <v>-72.041266700000037</v>
      </c>
      <c r="M52" s="15">
        <f>IFERROR((IFERROR(IF(Settings!$J$17=1,VLOOKUP(_xlfn.CONCAT(I52,H52),'full ppr adp'!$A:$K,11,FALSE),IF(Settings!$J$17=0,VLOOKUP(_xlfn.CONCAT(I52,H52),'standard adp'!$A:$J,10,FALSE),VLOOKUP(_xlfn.CONCAT(I52,H52),'half ppr adp'!$A:$J,10,FALSE))),VLOOKUP(_xlfn.CONCAT(I52,H52),'full ppr adp'!$A:$K,11,FALSE))),"UND")</f>
        <v>148.66666666666666</v>
      </c>
      <c r="O52" s="9" t="s">
        <v>27</v>
      </c>
      <c r="P52" s="9" t="s">
        <v>466</v>
      </c>
      <c r="Q52" s="8">
        <f>VLOOKUP(_xlfn.CONCAT(P52,O52),'wr data'!A:X,24,FALSE)</f>
        <v>155.55532138999999</v>
      </c>
      <c r="R52" s="2">
        <f>IFERROR(Q52-LARGE($Q$3:$Q$150,'Position Expectations'!$B$5+1),Q52-MIN($Q$3:$Q$150))</f>
        <v>28.994726889999953</v>
      </c>
      <c r="S52" s="2">
        <f>IFERROR(Q52-LARGE($Q$3:$Q$150,Settings!$F$21*Settings!$D$24),Q52-MIN($Q$3:$Q$150))+IF(Settings!$D$26&gt;0,MAX(0,LARGE($Q$3:$Q$150,Settings!$F$21*Settings!$D$24)-LARGE(($Q$3:$Q$150,$J$3:$J$100),Settings!$F$21*(Settings!$D$23+Settings!$D$24+Settings!$D$26))),0)</f>
        <v>-16.192956510000016</v>
      </c>
      <c r="T52" s="15">
        <f>IFERROR((IFERROR(IF(Settings!$J$17=1,VLOOKUP(_xlfn.CONCAT(P52,O52),'full ppr adp'!$A:$K,11,FALSE),IF(Settings!$J$17=0,VLOOKUP(_xlfn.CONCAT(P52,O52),'standard adp'!$A:$J,10,FALSE),VLOOKUP(_xlfn.CONCAT(P52,O52),'half ppr adp'!$A:$J,10,FALSE))),VLOOKUP(_xlfn.CONCAT(P52,O52),'full ppr adp'!$A:$K,11,FALSE))),"UND")</f>
        <v>107.33333333333333</v>
      </c>
      <c r="V52" s="9" t="s">
        <v>1012</v>
      </c>
      <c r="W52" s="9" t="s">
        <v>542</v>
      </c>
      <c r="X52" s="2">
        <f>VLOOKUP(_xlfn.CONCAT(W52,V52),'te data'!A:X,24,FALSE)</f>
        <v>43.544751599999998</v>
      </c>
      <c r="Y52" s="2">
        <f>IFERROR(X52-LARGE($X$3:$X$54,'Position Expectations'!$B$6+1),X52-MIN($X$3:$X$54))</f>
        <v>-79.052246000000011</v>
      </c>
      <c r="Z52" s="2">
        <f>IFERROR(X52-LARGE($X$3:$X$75,Settings!$F$21*Settings!$D$25),X52-MIN($X$3:$X$75))+IF(Settings!$D$26&gt;0,MAX(0,LARGE($X$3:$X$75,Settings!$F$21*Settings!$D$25)-LARGE(($Q$3:$Q$150,$J$3:$J$100,$X$3:$X$75),Settings!$F$21*(Settings!$D$23+Settings!$D$24+Settings!$D$26))),0)</f>
        <v>-89.880999899999992</v>
      </c>
      <c r="AA52" s="15">
        <f>IFERROR((IFERROR(IF(Settings!$J$17=1,VLOOKUP(_xlfn.CONCAT(W52,V52),'full ppr adp'!$A:$K,11,FALSE),IF(Settings!$J$17=0,VLOOKUP(_xlfn.CONCAT(W52,V52),'standard adp'!$A:$J,10,FALSE),VLOOKUP(_xlfn.CONCAT(W52,V52),'half ppr adp'!$A:$J,10,FALSE))),VLOOKUP(_xlfn.CONCAT(W52,V52),'full ppr adp'!$A:$K,11,FALSE))),"UND")</f>
        <v>338</v>
      </c>
    </row>
    <row r="53" spans="1:27" x14ac:dyDescent="0.25">
      <c r="A53" s="9" t="s">
        <v>322</v>
      </c>
      <c r="B53" s="9" t="s">
        <v>534</v>
      </c>
      <c r="C53" s="8">
        <f>VLOOKUP(_xlfn.CONCAT(B53,A53),'k data'!A:E,5,FALSE)</f>
        <v>128.25</v>
      </c>
      <c r="D53" s="8">
        <f>IFERROR(C53-LARGE($C$38:$C$69,'Position Expectations'!$B$7+1),C53-MIN($C$38:$C$69))</f>
        <v>-1.8100000000000023</v>
      </c>
      <c r="E53" s="8">
        <f>IFERROR(C53-LARGE($C$38:$C$75,Settings!$F$21*Settings!$D$27),C53-MIN($C$38:$C$75))</f>
        <v>-3.2400000000000091</v>
      </c>
      <c r="F53" s="14">
        <f>IFERROR(IF(Settings!$J$17=1,VLOOKUP(_xlfn.CONCAT(B53,A53),'full ppr adp'!$A:$K,11,FALSE),IF(Settings!$J$17=0,VLOOKUP(_xlfn.CONCAT(B53,A53),'standard adp'!$A:$J,10,FALSE),VLOOKUP(_xlfn.CONCAT(B53,A53),'half ppr adp'!$A:$J,10,FALSE))),VLOOKUP(_xlfn.CONCAT(B53,A53),'full ppr adp'!$A:$K,11,FALSE))</f>
        <v>283.5</v>
      </c>
      <c r="H53" s="9" t="s">
        <v>226</v>
      </c>
      <c r="I53" s="9" t="s">
        <v>471</v>
      </c>
      <c r="J53" s="8">
        <f>VLOOKUP(_xlfn.CONCAT(I53,H53),'rb data'!A:X,24,FALSE)</f>
        <v>94.515904000000006</v>
      </c>
      <c r="K53" s="2">
        <f>IFERROR(J53-LARGE($J$3:$J$100,'Position Expectations'!$B$4+1),J53-MIN($J$3:$J$100))</f>
        <v>34.94937920000001</v>
      </c>
      <c r="L53" s="2">
        <f>IFERROR(J53-LARGE($J$3:$J$100,Settings!$F$21*Settings!$D$23),J53-MIN($J$3:$J$100))+IF(Settings!$D$26&gt;0,MAX(0,LARGE($J$3:$J$100,Settings!$F$21*Settings!$D$23)-LARGE(($Q$3:$Q$150,$J$3:$J$100),Settings!$F$21*(Settings!$D$23+Settings!$D$24+Settings!$D$26))),0)</f>
        <v>-74.539757500000036</v>
      </c>
      <c r="M53" s="15">
        <f>IFERROR((IFERROR(IF(Settings!$J$17=1,VLOOKUP(_xlfn.CONCAT(I53,H53),'full ppr adp'!$A:$K,11,FALSE),IF(Settings!$J$17=0,VLOOKUP(_xlfn.CONCAT(I53,H53),'standard adp'!$A:$J,10,FALSE),VLOOKUP(_xlfn.CONCAT(I53,H53),'half ppr adp'!$A:$J,10,FALSE))),VLOOKUP(_xlfn.CONCAT(I53,H53),'full ppr adp'!$A:$K,11,FALSE))),"UND")</f>
        <v>156</v>
      </c>
      <c r="O53" s="9" t="s">
        <v>92</v>
      </c>
      <c r="P53" s="9" t="s">
        <v>481</v>
      </c>
      <c r="Q53" s="8">
        <f>VLOOKUP(_xlfn.CONCAT(P53,O53),'wr data'!A:X,24,FALSE)</f>
        <v>155.22933328000002</v>
      </c>
      <c r="R53" s="2">
        <f>IFERROR(Q53-LARGE($Q$3:$Q$150,'Position Expectations'!$B$5+1),Q53-MIN($Q$3:$Q$150))</f>
        <v>28.668738779999984</v>
      </c>
      <c r="S53" s="2">
        <f>IFERROR(Q53-LARGE($Q$3:$Q$150,Settings!$F$21*Settings!$D$24),Q53-MIN($Q$3:$Q$150))+IF(Settings!$D$26&gt;0,MAX(0,LARGE($Q$3:$Q$150,Settings!$F$21*Settings!$D$24)-LARGE(($Q$3:$Q$150,$J$3:$J$100),Settings!$F$21*(Settings!$D$23+Settings!$D$24+Settings!$D$26))),0)</f>
        <v>-16.518944619999985</v>
      </c>
      <c r="T53" s="15">
        <f>IFERROR((IFERROR(IF(Settings!$J$17=1,VLOOKUP(_xlfn.CONCAT(P53,O53),'full ppr adp'!$A:$K,11,FALSE),IF(Settings!$J$17=0,VLOOKUP(_xlfn.CONCAT(P53,O53),'standard adp'!$A:$J,10,FALSE),VLOOKUP(_xlfn.CONCAT(P53,O53),'half ppr adp'!$A:$J,10,FALSE))),VLOOKUP(_xlfn.CONCAT(P53,O53),'full ppr adp'!$A:$K,11,FALSE))),"UND")</f>
        <v>141</v>
      </c>
      <c r="V53" s="9" t="s">
        <v>1014</v>
      </c>
      <c r="W53" s="9" t="s">
        <v>466</v>
      </c>
      <c r="X53" s="2">
        <f>VLOOKUP(_xlfn.CONCAT(W53,V53),'te data'!A:X,24,FALSE)</f>
        <v>41.972930591999997</v>
      </c>
      <c r="Y53" s="2">
        <f>IFERROR(X53-LARGE($X$3:$X$54,'Position Expectations'!$B$6+1),X53-MIN($X$3:$X$54))</f>
        <v>-80.624067008000011</v>
      </c>
      <c r="Z53" s="2">
        <f>IFERROR(X53-LARGE($X$3:$X$75,Settings!$F$21*Settings!$D$25),X53-MIN($X$3:$X$75))+IF(Settings!$D$26&gt;0,MAX(0,LARGE($X$3:$X$75,Settings!$F$21*Settings!$D$25)-LARGE(($Q$3:$Q$150,$J$3:$J$100,$X$3:$X$75),Settings!$F$21*(Settings!$D$23+Settings!$D$24+Settings!$D$26))),0)</f>
        <v>-91.452820907999993</v>
      </c>
      <c r="AA53" s="15">
        <f>IFERROR((IFERROR(IF(Settings!$J$17=1,VLOOKUP(_xlfn.CONCAT(W53,V53),'full ppr adp'!$A:$K,11,FALSE),IF(Settings!$J$17=0,VLOOKUP(_xlfn.CONCAT(W53,V53),'standard adp'!$A:$J,10,FALSE),VLOOKUP(_xlfn.CONCAT(W53,V53),'half ppr adp'!$A:$J,10,FALSE))),VLOOKUP(_xlfn.CONCAT(W53,V53),'full ppr adp'!$A:$K,11,FALSE))),"UND")</f>
        <v>304</v>
      </c>
    </row>
    <row r="54" spans="1:27" x14ac:dyDescent="0.25">
      <c r="A54" s="9" t="s">
        <v>323</v>
      </c>
      <c r="B54" s="9" t="s">
        <v>491</v>
      </c>
      <c r="C54" s="8">
        <f>VLOOKUP(_xlfn.CONCAT(B54,A54),'k data'!A:E,5,FALSE)</f>
        <v>126.78</v>
      </c>
      <c r="D54" s="8">
        <f>IFERROR(C54-LARGE($C$38:$C$69,'Position Expectations'!$B$7+1),C54-MIN($C$38:$C$69))</f>
        <v>-3.2800000000000011</v>
      </c>
      <c r="E54" s="8">
        <f>IFERROR(C54-LARGE($C$38:$C$75,Settings!$F$21*Settings!$D$27),C54-MIN($C$38:$C$75))</f>
        <v>-4.710000000000008</v>
      </c>
      <c r="F54" s="14">
        <f>IFERROR(IF(Settings!$J$17=1,VLOOKUP(_xlfn.CONCAT(B54,A54),'full ppr adp'!$A:$K,11,FALSE),IF(Settings!$J$17=0,VLOOKUP(_xlfn.CONCAT(B54,A54),'standard adp'!$A:$J,10,FALSE),VLOOKUP(_xlfn.CONCAT(B54,A54),'half ppr adp'!$A:$J,10,FALSE))),VLOOKUP(_xlfn.CONCAT(B54,A54),'full ppr adp'!$A:$K,11,FALSE))</f>
        <v>174.33333333333334</v>
      </c>
      <c r="H54" s="9" t="s">
        <v>216</v>
      </c>
      <c r="I54" s="9" t="s">
        <v>467</v>
      </c>
      <c r="J54" s="8">
        <f>VLOOKUP(_xlfn.CONCAT(I54,H54),'rb data'!A:X,24,FALSE)</f>
        <v>88.106824099999997</v>
      </c>
      <c r="K54" s="2">
        <f>IFERROR(J54-LARGE($J$3:$J$100,'Position Expectations'!$B$4+1),J54-MIN($J$3:$J$100))</f>
        <v>28.540299300000001</v>
      </c>
      <c r="L54" s="2">
        <f>IFERROR(J54-LARGE($J$3:$J$100,Settings!$F$21*Settings!$D$23),J54-MIN($J$3:$J$100))+IF(Settings!$D$26&gt;0,MAX(0,LARGE($J$3:$J$100,Settings!$F$21*Settings!$D$23)-LARGE(($Q$3:$Q$150,$J$3:$J$100),Settings!$F$21*(Settings!$D$23+Settings!$D$24+Settings!$D$26))),0)</f>
        <v>-80.948837400000045</v>
      </c>
      <c r="M54" s="15">
        <f>IFERROR((IFERROR(IF(Settings!$J$17=1,VLOOKUP(_xlfn.CONCAT(I54,H54),'full ppr adp'!$A:$K,11,FALSE),IF(Settings!$J$17=0,VLOOKUP(_xlfn.CONCAT(I54,H54),'standard adp'!$A:$J,10,FALSE),VLOOKUP(_xlfn.CONCAT(I54,H54),'half ppr adp'!$A:$J,10,FALSE))),VLOOKUP(_xlfn.CONCAT(I54,H54),'full ppr adp'!$A:$K,11,FALSE))),"UND")</f>
        <v>126.66666666666667</v>
      </c>
      <c r="O54" s="9" t="s">
        <v>53</v>
      </c>
      <c r="P54" s="9" t="s">
        <v>491</v>
      </c>
      <c r="Q54" s="8">
        <f>VLOOKUP(_xlfn.CONCAT(P54,O54),'wr data'!A:X,24,FALSE)</f>
        <v>154.13016356</v>
      </c>
      <c r="R54" s="2">
        <f>IFERROR(Q54-LARGE($Q$3:$Q$150,'Position Expectations'!$B$5+1),Q54-MIN($Q$3:$Q$150))</f>
        <v>27.569569059999964</v>
      </c>
      <c r="S54" s="2">
        <f>IFERROR(Q54-LARGE($Q$3:$Q$150,Settings!$F$21*Settings!$D$24),Q54-MIN($Q$3:$Q$150))+IF(Settings!$D$26&gt;0,MAX(0,LARGE($Q$3:$Q$150,Settings!$F$21*Settings!$D$24)-LARGE(($Q$3:$Q$150,$J$3:$J$100),Settings!$F$21*(Settings!$D$23+Settings!$D$24+Settings!$D$26))),0)</f>
        <v>-17.618114340000005</v>
      </c>
      <c r="T54" s="15">
        <f>IFERROR((IFERROR(IF(Settings!$J$17=1,VLOOKUP(_xlfn.CONCAT(P54,O54),'full ppr adp'!$A:$K,11,FALSE),IF(Settings!$J$17=0,VLOOKUP(_xlfn.CONCAT(P54,O54),'standard adp'!$A:$J,10,FALSE),VLOOKUP(_xlfn.CONCAT(P54,O54),'half ppr adp'!$A:$J,10,FALSE))),VLOOKUP(_xlfn.CONCAT(P54,O54),'full ppr adp'!$A:$K,11,FALSE))),"UND")</f>
        <v>87.666666666666671</v>
      </c>
      <c r="V54" s="9" t="s">
        <v>905</v>
      </c>
      <c r="W54" s="9" t="s">
        <v>505</v>
      </c>
      <c r="X54" s="2">
        <f>VLOOKUP(_xlfn.CONCAT(W54,V54),'te data'!A:X,24,FALSE)</f>
        <v>40.435282800000003</v>
      </c>
      <c r="Y54" s="2">
        <f>IFERROR(X54-LARGE($X$3:$X$54,'Position Expectations'!$B$6+1),X54-MIN($X$3:$X$54))</f>
        <v>-82.161714799999999</v>
      </c>
      <c r="Z54" s="2">
        <f>IFERROR(X54-LARGE($X$3:$X$75,Settings!$F$21*Settings!$D$25),X54-MIN($X$3:$X$75))+IF(Settings!$D$26&gt;0,MAX(0,LARGE($X$3:$X$75,Settings!$F$21*Settings!$D$25)-LARGE(($Q$3:$Q$150,$J$3:$J$100,$X$3:$X$75),Settings!$F$21*(Settings!$D$23+Settings!$D$24+Settings!$D$26))),0)</f>
        <v>-92.99046869999998</v>
      </c>
      <c r="AA54" s="15">
        <f>IFERROR((IFERROR(IF(Settings!$J$17=1,VLOOKUP(_xlfn.CONCAT(W54,V54),'full ppr adp'!$A:$K,11,FALSE),IF(Settings!$J$17=0,VLOOKUP(_xlfn.CONCAT(W54,V54),'standard adp'!$A:$J,10,FALSE),VLOOKUP(_xlfn.CONCAT(W54,V54),'half ppr adp'!$A:$J,10,FALSE))),VLOOKUP(_xlfn.CONCAT(W54,V54),'full ppr adp'!$A:$K,11,FALSE))),"UND")</f>
        <v>313</v>
      </c>
    </row>
    <row r="55" spans="1:27" x14ac:dyDescent="0.25">
      <c r="A55" s="9" t="s">
        <v>324</v>
      </c>
      <c r="B55" s="9" t="s">
        <v>481</v>
      </c>
      <c r="C55" s="8">
        <f>VLOOKUP(_xlfn.CONCAT(B55,A55),'k data'!A:E,5,FALSE)</f>
        <v>124.08</v>
      </c>
      <c r="D55" s="8">
        <f>IFERROR(C55-LARGE($C$38:$C$69,'Position Expectations'!$B$7+1),C55-MIN($C$38:$C$69))</f>
        <v>-5.980000000000004</v>
      </c>
      <c r="E55" s="8">
        <f>IFERROR(C55-LARGE($C$38:$C$75,Settings!$F$21*Settings!$D$27),C55-MIN($C$38:$C$75))</f>
        <v>-7.4100000000000108</v>
      </c>
      <c r="F55" s="14">
        <f>IFERROR(IF(Settings!$J$17=1,VLOOKUP(_xlfn.CONCAT(B55,A55),'full ppr adp'!$A:$K,11,FALSE),IF(Settings!$J$17=0,VLOOKUP(_xlfn.CONCAT(B55,A55),'standard adp'!$A:$J,10,FALSE),VLOOKUP(_xlfn.CONCAT(B55,A55),'half ppr adp'!$A:$J,10,FALSE))),VLOOKUP(_xlfn.CONCAT(B55,A55),'full ppr adp'!$A:$K,11,FALSE))</f>
        <v>242</v>
      </c>
      <c r="H55" s="9" t="s">
        <v>235</v>
      </c>
      <c r="I55" s="9" t="s">
        <v>478</v>
      </c>
      <c r="J55" s="8">
        <f>VLOOKUP(_xlfn.CONCAT(I55,H55),'rb data'!A:X,24,FALSE)</f>
        <v>84.910907480000006</v>
      </c>
      <c r="K55" s="2">
        <f>IFERROR(J55-LARGE($J$3:$J$100,'Position Expectations'!$B$4+1),J55-MIN($J$3:$J$100))</f>
        <v>25.34438268000001</v>
      </c>
      <c r="L55" s="2">
        <f>IFERROR(J55-LARGE($J$3:$J$100,Settings!$F$21*Settings!$D$23),J55-MIN($J$3:$J$100))+IF(Settings!$D$26&gt;0,MAX(0,LARGE($J$3:$J$100,Settings!$F$21*Settings!$D$23)-LARGE(($Q$3:$Q$150,$J$3:$J$100),Settings!$F$21*(Settings!$D$23+Settings!$D$24+Settings!$D$26))),0)</f>
        <v>-84.144754020000036</v>
      </c>
      <c r="M55" s="15">
        <f>IFERROR((IFERROR(IF(Settings!$J$17=1,VLOOKUP(_xlfn.CONCAT(I55,H55),'full ppr adp'!$A:$K,11,FALSE),IF(Settings!$J$17=0,VLOOKUP(_xlfn.CONCAT(I55,H55),'standard adp'!$A:$J,10,FALSE),VLOOKUP(_xlfn.CONCAT(I55,H55),'half ppr adp'!$A:$J,10,FALSE))),VLOOKUP(_xlfn.CONCAT(I55,H55),'full ppr adp'!$A:$K,11,FALSE))),"UND")</f>
        <v>220</v>
      </c>
      <c r="O55" s="9" t="s">
        <v>159</v>
      </c>
      <c r="P55" s="9" t="s">
        <v>463</v>
      </c>
      <c r="Q55" s="8">
        <f>VLOOKUP(_xlfn.CONCAT(P55,O55),'wr data'!A:X,24,FALSE)</f>
        <v>152.58873240000003</v>
      </c>
      <c r="R55" s="2">
        <f>IFERROR(Q55-LARGE($Q$3:$Q$150,'Position Expectations'!$B$5+1),Q55-MIN($Q$3:$Q$150))</f>
        <v>26.02813789999999</v>
      </c>
      <c r="S55" s="2">
        <f>IFERROR(Q55-LARGE($Q$3:$Q$150,Settings!$F$21*Settings!$D$24),Q55-MIN($Q$3:$Q$150))+IF(Settings!$D$26&gt;0,MAX(0,LARGE($Q$3:$Q$150,Settings!$F$21*Settings!$D$24)-LARGE(($Q$3:$Q$150,$J$3:$J$100),Settings!$F$21*(Settings!$D$23+Settings!$D$24+Settings!$D$26))),0)</f>
        <v>-19.159545499999979</v>
      </c>
      <c r="T55" s="15">
        <f>IFERROR((IFERROR(IF(Settings!$J$17=1,VLOOKUP(_xlfn.CONCAT(P55,O55),'full ppr adp'!$A:$K,11,FALSE),IF(Settings!$J$17=0,VLOOKUP(_xlfn.CONCAT(P55,O55),'standard adp'!$A:$J,10,FALSE),VLOOKUP(_xlfn.CONCAT(P55,O55),'half ppr adp'!$A:$J,10,FALSE))),VLOOKUP(_xlfn.CONCAT(P55,O55),'full ppr adp'!$A:$K,11,FALSE))),"UND")</f>
        <v>152</v>
      </c>
    </row>
    <row r="56" spans="1:27" x14ac:dyDescent="0.25">
      <c r="A56" s="9" t="s">
        <v>325</v>
      </c>
      <c r="B56" s="9" t="s">
        <v>553</v>
      </c>
      <c r="C56" s="8">
        <f>VLOOKUP(_xlfn.CONCAT(B56,A56),'k data'!A:E,5,FALSE)</f>
        <v>122.21</v>
      </c>
      <c r="D56" s="8">
        <f>IFERROR(C56-LARGE($C$38:$C$69,'Position Expectations'!$B$7+1),C56-MIN($C$38:$C$69))</f>
        <v>-7.8500000000000085</v>
      </c>
      <c r="E56" s="8">
        <f>IFERROR(C56-LARGE($C$38:$C$75,Settings!$F$21*Settings!$D$27),C56-MIN($C$38:$C$75))</f>
        <v>-9.2800000000000153</v>
      </c>
      <c r="F56" s="14">
        <f>IFERROR(IF(Settings!$J$17=1,VLOOKUP(_xlfn.CONCAT(B56,A56),'full ppr adp'!$A:$K,11,FALSE),IF(Settings!$J$17=0,VLOOKUP(_xlfn.CONCAT(B56,A56),'standard adp'!$A:$J,10,FALSE),VLOOKUP(_xlfn.CONCAT(B56,A56),'half ppr adp'!$A:$J,10,FALSE))),VLOOKUP(_xlfn.CONCAT(B56,A56),'full ppr adp'!$A:$K,11,FALSE))</f>
        <v>267</v>
      </c>
      <c r="H56" s="9" t="s">
        <v>809</v>
      </c>
      <c r="I56" s="9" t="s">
        <v>472</v>
      </c>
      <c r="J56" s="8">
        <f>VLOOKUP(_xlfn.CONCAT(I56,H56),'rb data'!A:X,24,FALSE)</f>
        <v>84.218428399999993</v>
      </c>
      <c r="K56" s="2">
        <f>IFERROR(J56-LARGE($J$3:$J$100,'Position Expectations'!$B$4+1),J56-MIN($J$3:$J$100))</f>
        <v>24.651903599999997</v>
      </c>
      <c r="L56" s="2">
        <f>IFERROR(J56-LARGE($J$3:$J$100,Settings!$F$21*Settings!$D$23),J56-MIN($J$3:$J$100))+IF(Settings!$D$26&gt;0,MAX(0,LARGE($J$3:$J$100,Settings!$F$21*Settings!$D$23)-LARGE(($Q$3:$Q$150,$J$3:$J$100),Settings!$F$21*(Settings!$D$23+Settings!$D$24+Settings!$D$26))),0)</f>
        <v>-84.837233100000049</v>
      </c>
      <c r="M56" s="15">
        <f>IFERROR((IFERROR(IF(Settings!$J$17=1,VLOOKUP(_xlfn.CONCAT(I56,H56),'full ppr adp'!$A:$K,11,FALSE),IF(Settings!$J$17=0,VLOOKUP(_xlfn.CONCAT(I56,H56),'standard adp'!$A:$J,10,FALSE),VLOOKUP(_xlfn.CONCAT(I56,H56),'half ppr adp'!$A:$J,10,FALSE))),VLOOKUP(_xlfn.CONCAT(I56,H56),'full ppr adp'!$A:$K,11,FALSE))),"UND")</f>
        <v>278.66666666666669</v>
      </c>
      <c r="O56" s="9" t="s">
        <v>108</v>
      </c>
      <c r="P56" s="9" t="s">
        <v>484</v>
      </c>
      <c r="Q56" s="8">
        <f>VLOOKUP(_xlfn.CONCAT(P56,O56),'wr data'!A:X,24,FALSE)</f>
        <v>150.82710560000001</v>
      </c>
      <c r="R56" s="2">
        <f>IFERROR(Q56-LARGE($Q$3:$Q$150,'Position Expectations'!$B$5+1),Q56-MIN($Q$3:$Q$150))</f>
        <v>24.266511099999974</v>
      </c>
      <c r="S56" s="2">
        <f>IFERROR(Q56-LARGE($Q$3:$Q$150,Settings!$F$21*Settings!$D$24),Q56-MIN($Q$3:$Q$150))+IF(Settings!$D$26&gt;0,MAX(0,LARGE($Q$3:$Q$150,Settings!$F$21*Settings!$D$24)-LARGE(($Q$3:$Q$150,$J$3:$J$100),Settings!$F$21*(Settings!$D$23+Settings!$D$24+Settings!$D$26))),0)</f>
        <v>-20.921172299999995</v>
      </c>
      <c r="T56" s="15">
        <f>IFERROR((IFERROR(IF(Settings!$J$17=1,VLOOKUP(_xlfn.CONCAT(P56,O56),'full ppr adp'!$A:$K,11,FALSE),IF(Settings!$J$17=0,VLOOKUP(_xlfn.CONCAT(P56,O56),'standard adp'!$A:$J,10,FALSE),VLOOKUP(_xlfn.CONCAT(P56,O56),'half ppr adp'!$A:$J,10,FALSE))),VLOOKUP(_xlfn.CONCAT(P56,O56),'full ppr adp'!$A:$K,11,FALSE))),"UND")</f>
        <v>119</v>
      </c>
    </row>
    <row r="57" spans="1:27" x14ac:dyDescent="0.25">
      <c r="A57" s="9" t="s">
        <v>326</v>
      </c>
      <c r="B57" s="9" t="s">
        <v>510</v>
      </c>
      <c r="C57" s="8">
        <f>VLOOKUP(_xlfn.CONCAT(B57,A57),'k data'!A:E,5,FALSE)</f>
        <v>120.65</v>
      </c>
      <c r="D57" s="8">
        <f>IFERROR(C57-LARGE($C$38:$C$69,'Position Expectations'!$B$7+1),C57-MIN($C$38:$C$69))</f>
        <v>-9.4099999999999966</v>
      </c>
      <c r="E57" s="8">
        <f>IFERROR(C57-LARGE($C$38:$C$75,Settings!$F$21*Settings!$D$27),C57-MIN($C$38:$C$75))</f>
        <v>-10.840000000000003</v>
      </c>
      <c r="F57" s="14">
        <f>IFERROR(IF(Settings!$J$17=1,VLOOKUP(_xlfn.CONCAT(B57,A57),'full ppr adp'!$A:$K,11,FALSE),IF(Settings!$J$17=0,VLOOKUP(_xlfn.CONCAT(B57,A57),'standard adp'!$A:$J,10,FALSE),VLOOKUP(_xlfn.CONCAT(B57,A57),'half ppr adp'!$A:$J,10,FALSE))),VLOOKUP(_xlfn.CONCAT(B57,A57),'full ppr adp'!$A:$K,11,FALSE))</f>
        <v>317</v>
      </c>
      <c r="H57" s="9" t="s">
        <v>242</v>
      </c>
      <c r="I57" s="9" t="s">
        <v>468</v>
      </c>
      <c r="J57" s="8">
        <f>VLOOKUP(_xlfn.CONCAT(I57,H57),'rb data'!A:X,24,FALSE)</f>
        <v>84.094874099999984</v>
      </c>
      <c r="K57" s="2">
        <f>IFERROR(J57-LARGE($J$3:$J$100,'Position Expectations'!$B$4+1),J57-MIN($J$3:$J$100))</f>
        <v>24.528349299999988</v>
      </c>
      <c r="L57" s="2">
        <f>IFERROR(J57-LARGE($J$3:$J$100,Settings!$F$21*Settings!$D$23),J57-MIN($J$3:$J$100))+IF(Settings!$D$26&gt;0,MAX(0,LARGE($J$3:$J$100,Settings!$F$21*Settings!$D$23)-LARGE(($Q$3:$Q$150,$J$3:$J$100),Settings!$F$21*(Settings!$D$23+Settings!$D$24+Settings!$D$26))),0)</f>
        <v>-84.960787400000058</v>
      </c>
      <c r="M57" s="15">
        <f>IFERROR((IFERROR(IF(Settings!$J$17=1,VLOOKUP(_xlfn.CONCAT(I57,H57),'full ppr adp'!$A:$K,11,FALSE),IF(Settings!$J$17=0,VLOOKUP(_xlfn.CONCAT(I57,H57),'standard adp'!$A:$J,10,FALSE),VLOOKUP(_xlfn.CONCAT(I57,H57),'half ppr adp'!$A:$J,10,FALSE))),VLOOKUP(_xlfn.CONCAT(I57,H57),'full ppr adp'!$A:$K,11,FALSE))),"UND")</f>
        <v>193</v>
      </c>
      <c r="O57" s="9" t="s">
        <v>140</v>
      </c>
      <c r="P57" s="9" t="s">
        <v>465</v>
      </c>
      <c r="Q57" s="8">
        <f>VLOOKUP(_xlfn.CONCAT(P57,O57),'wr data'!A:X,24,FALSE)</f>
        <v>150.4300758</v>
      </c>
      <c r="R57" s="2">
        <f>IFERROR(Q57-LARGE($Q$3:$Q$150,'Position Expectations'!$B$5+1),Q57-MIN($Q$3:$Q$150))</f>
        <v>23.869481299999961</v>
      </c>
      <c r="S57" s="2">
        <f>IFERROR(Q57-LARGE($Q$3:$Q$150,Settings!$F$21*Settings!$D$24),Q57-MIN($Q$3:$Q$150))+IF(Settings!$D$26&gt;0,MAX(0,LARGE($Q$3:$Q$150,Settings!$F$21*Settings!$D$24)-LARGE(($Q$3:$Q$150,$J$3:$J$100),Settings!$F$21*(Settings!$D$23+Settings!$D$24+Settings!$D$26))),0)</f>
        <v>-21.318202100000008</v>
      </c>
      <c r="T57" s="15">
        <f>IFERROR((IFERROR(IF(Settings!$J$17=1,VLOOKUP(_xlfn.CONCAT(P57,O57),'full ppr adp'!$A:$K,11,FALSE),IF(Settings!$J$17=0,VLOOKUP(_xlfn.CONCAT(P57,O57),'standard adp'!$A:$J,10,FALSE),VLOOKUP(_xlfn.CONCAT(P57,O57),'half ppr adp'!$A:$J,10,FALSE))),VLOOKUP(_xlfn.CONCAT(P57,O57),'full ppr adp'!$A:$K,11,FALSE))),"UND")</f>
        <v>110</v>
      </c>
    </row>
    <row r="58" spans="1:27" x14ac:dyDescent="0.25">
      <c r="A58" s="9" t="s">
        <v>327</v>
      </c>
      <c r="B58" s="9" t="s">
        <v>470</v>
      </c>
      <c r="C58" s="8">
        <f>VLOOKUP(_xlfn.CONCAT(B58,A58),'k data'!A:E,5,FALSE)</f>
        <v>119.6</v>
      </c>
      <c r="D58" s="8">
        <f>IFERROR(C58-LARGE($C$38:$C$69,'Position Expectations'!$B$7+1),C58-MIN($C$38:$C$69))</f>
        <v>-10.460000000000008</v>
      </c>
      <c r="E58" s="8">
        <f>IFERROR(C58-LARGE($C$38:$C$75,Settings!$F$21*Settings!$D$27),C58-MIN($C$38:$C$75))</f>
        <v>-11.890000000000015</v>
      </c>
      <c r="F58" s="14">
        <f>IFERROR(IF(Settings!$J$17=1,VLOOKUP(_xlfn.CONCAT(B58,A58),'full ppr adp'!$A:$K,11,FALSE),IF(Settings!$J$17=0,VLOOKUP(_xlfn.CONCAT(B58,A58),'standard adp'!$A:$J,10,FALSE),VLOOKUP(_xlfn.CONCAT(B58,A58),'half ppr adp'!$A:$J,10,FALSE))),VLOOKUP(_xlfn.CONCAT(B58,A58),'full ppr adp'!$A:$K,11,FALSE))</f>
        <v>226.66666666666666</v>
      </c>
      <c r="H58" s="9" t="s">
        <v>58</v>
      </c>
      <c r="I58" s="9" t="s">
        <v>491</v>
      </c>
      <c r="J58" s="8">
        <f>VLOOKUP(_xlfn.CONCAT(I58,H58),'rb data'!A:X,24,FALSE)</f>
        <v>82.337887416000001</v>
      </c>
      <c r="K58" s="2">
        <f>IFERROR(J58-LARGE($J$3:$J$100,'Position Expectations'!$B$4+1),J58-MIN($J$3:$J$100))</f>
        <v>22.771362616000005</v>
      </c>
      <c r="L58" s="2">
        <f>IFERROR(J58-LARGE($J$3:$J$100,Settings!$F$21*Settings!$D$23),J58-MIN($J$3:$J$100))+IF(Settings!$D$26&gt;0,MAX(0,LARGE($J$3:$J$100,Settings!$F$21*Settings!$D$23)-LARGE(($Q$3:$Q$150,$J$3:$J$100),Settings!$F$21*(Settings!$D$23+Settings!$D$24+Settings!$D$26))),0)</f>
        <v>-86.717774084000041</v>
      </c>
      <c r="M58" s="15">
        <f>IFERROR((IFERROR(IF(Settings!$J$17=1,VLOOKUP(_xlfn.CONCAT(I58,H58),'full ppr adp'!$A:$K,11,FALSE),IF(Settings!$J$17=0,VLOOKUP(_xlfn.CONCAT(I58,H58),'standard adp'!$A:$J,10,FALSE),VLOOKUP(_xlfn.CONCAT(I58,H58),'half ppr adp'!$A:$J,10,FALSE))),VLOOKUP(_xlfn.CONCAT(I58,H58),'full ppr adp'!$A:$K,11,FALSE))),"UND")</f>
        <v>230</v>
      </c>
      <c r="O58" s="9" t="s">
        <v>133</v>
      </c>
      <c r="P58" s="9" t="s">
        <v>526</v>
      </c>
      <c r="Q58" s="8">
        <f>VLOOKUP(_xlfn.CONCAT(P58,O58),'wr data'!A:X,24,FALSE)</f>
        <v>141.58153350000001</v>
      </c>
      <c r="R58" s="2">
        <f>IFERROR(Q58-LARGE($Q$3:$Q$150,'Position Expectations'!$B$5+1),Q58-MIN($Q$3:$Q$150))</f>
        <v>15.02093899999997</v>
      </c>
      <c r="S58" s="2">
        <f>IFERROR(Q58-LARGE($Q$3:$Q$150,Settings!$F$21*Settings!$D$24),Q58-MIN($Q$3:$Q$150))+IF(Settings!$D$26&gt;0,MAX(0,LARGE($Q$3:$Q$150,Settings!$F$21*Settings!$D$24)-LARGE(($Q$3:$Q$150,$J$3:$J$100),Settings!$F$21*(Settings!$D$23+Settings!$D$24+Settings!$D$26))),0)</f>
        <v>-30.166744399999999</v>
      </c>
      <c r="T58" s="15">
        <f>IFERROR((IFERROR(IF(Settings!$J$17=1,VLOOKUP(_xlfn.CONCAT(P58,O58),'full ppr adp'!$A:$K,11,FALSE),IF(Settings!$J$17=0,VLOOKUP(_xlfn.CONCAT(P58,O58),'standard adp'!$A:$J,10,FALSE),VLOOKUP(_xlfn.CONCAT(P58,O58),'half ppr adp'!$A:$J,10,FALSE))),VLOOKUP(_xlfn.CONCAT(P58,O58),'full ppr adp'!$A:$K,11,FALSE))),"UND")</f>
        <v>216.66666666666666</v>
      </c>
    </row>
    <row r="59" spans="1:27" x14ac:dyDescent="0.25">
      <c r="A59" s="9" t="s">
        <v>792</v>
      </c>
      <c r="B59" s="9" t="s">
        <v>526</v>
      </c>
      <c r="C59" s="8">
        <f>VLOOKUP(_xlfn.CONCAT(B59,A59),'k data'!A:E,5,FALSE)</f>
        <v>115</v>
      </c>
      <c r="D59" s="8">
        <f>IFERROR(C59-LARGE($C$38:$C$69,'Position Expectations'!$B$7+1),C59-MIN($C$38:$C$69))</f>
        <v>-15.060000000000002</v>
      </c>
      <c r="E59" s="8">
        <f>IFERROR(C59-LARGE($C$38:$C$75,Settings!$F$21*Settings!$D$27),C59-MIN($C$38:$C$75))</f>
        <v>-16.490000000000009</v>
      </c>
      <c r="F59" s="14">
        <f>IFERROR(IF(Settings!$J$17=1,VLOOKUP(_xlfn.CONCAT(B59,A59),'full ppr adp'!$A:$K,11,FALSE),IF(Settings!$J$17=0,VLOOKUP(_xlfn.CONCAT(B59,A59),'standard adp'!$A:$J,10,FALSE),VLOOKUP(_xlfn.CONCAT(B59,A59),'half ppr adp'!$A:$J,10,FALSE))),VLOOKUP(_xlfn.CONCAT(B59,A59),'full ppr adp'!$A:$K,11,FALSE))</f>
        <v>298.5</v>
      </c>
      <c r="H59" s="9" t="s">
        <v>251</v>
      </c>
      <c r="I59" s="9" t="s">
        <v>553</v>
      </c>
      <c r="J59" s="8">
        <f>VLOOKUP(_xlfn.CONCAT(I59,H59),'rb data'!A:X,24,FALSE)</f>
        <v>82.163224560000003</v>
      </c>
      <c r="K59" s="2">
        <f>IFERROR(J59-LARGE($J$3:$J$100,'Position Expectations'!$B$4+1),J59-MIN($J$3:$J$100))</f>
        <v>22.596699760000007</v>
      </c>
      <c r="L59" s="2">
        <f>IFERROR(J59-LARGE($J$3:$J$100,Settings!$F$21*Settings!$D$23),J59-MIN($J$3:$J$100))+IF(Settings!$D$26&gt;0,MAX(0,LARGE($J$3:$J$100,Settings!$F$21*Settings!$D$23)-LARGE(($Q$3:$Q$150,$J$3:$J$100),Settings!$F$21*(Settings!$D$23+Settings!$D$24+Settings!$D$26))),0)</f>
        <v>-86.892436940000039</v>
      </c>
      <c r="M59" s="15">
        <f>IFERROR((IFERROR(IF(Settings!$J$17=1,VLOOKUP(_xlfn.CONCAT(I59,H59),'full ppr adp'!$A:$K,11,FALSE),IF(Settings!$J$17=0,VLOOKUP(_xlfn.CONCAT(I59,H59),'standard adp'!$A:$J,10,FALSE),VLOOKUP(_xlfn.CONCAT(I59,H59),'half ppr adp'!$A:$J,10,FALSE))),VLOOKUP(_xlfn.CONCAT(I59,H59),'full ppr adp'!$A:$K,11,FALSE))),"UND")</f>
        <v>122.66666666666667</v>
      </c>
      <c r="O59" s="9" t="s">
        <v>203</v>
      </c>
      <c r="P59" s="9" t="s">
        <v>470</v>
      </c>
      <c r="Q59" s="8">
        <f>VLOOKUP(_xlfn.CONCAT(P59,O59),'wr data'!A:X,24,FALSE)</f>
        <v>140.2085376</v>
      </c>
      <c r="R59" s="2">
        <f>IFERROR(Q59-LARGE($Q$3:$Q$150,'Position Expectations'!$B$5+1),Q59-MIN($Q$3:$Q$150))</f>
        <v>13.647943099999964</v>
      </c>
      <c r="S59" s="2">
        <f>IFERROR(Q59-LARGE($Q$3:$Q$150,Settings!$F$21*Settings!$D$24),Q59-MIN($Q$3:$Q$150))+IF(Settings!$D$26&gt;0,MAX(0,LARGE($Q$3:$Q$150,Settings!$F$21*Settings!$D$24)-LARGE(($Q$3:$Q$150,$J$3:$J$100),Settings!$F$21*(Settings!$D$23+Settings!$D$24+Settings!$D$26))),0)</f>
        <v>-31.539740300000005</v>
      </c>
      <c r="T59" s="15">
        <f>IFERROR((IFERROR(IF(Settings!$J$17=1,VLOOKUP(_xlfn.CONCAT(P59,O59),'full ppr adp'!$A:$K,11,FALSE),IF(Settings!$J$17=0,VLOOKUP(_xlfn.CONCAT(P59,O59),'standard adp'!$A:$J,10,FALSE),VLOOKUP(_xlfn.CONCAT(P59,O59),'half ppr adp'!$A:$J,10,FALSE))),VLOOKUP(_xlfn.CONCAT(P59,O59),'full ppr adp'!$A:$K,11,FALSE))),"UND")</f>
        <v>174.33333333333334</v>
      </c>
    </row>
    <row r="60" spans="1:27" x14ac:dyDescent="0.25">
      <c r="A60" s="9" t="s">
        <v>328</v>
      </c>
      <c r="B60" s="9" t="s">
        <v>473</v>
      </c>
      <c r="C60" s="8">
        <f>VLOOKUP(_xlfn.CONCAT(B60,A60),'k data'!A:E,5,FALSE)</f>
        <v>112.25</v>
      </c>
      <c r="D60" s="8">
        <f>IFERROR(C60-LARGE($C$38:$C$69,'Position Expectations'!$B$7+1),C60-MIN($C$38:$C$69))</f>
        <v>-17.810000000000002</v>
      </c>
      <c r="E60" s="8">
        <f>IFERROR(C60-LARGE($C$38:$C$75,Settings!$F$21*Settings!$D$27),C60-MIN($C$38:$C$75))</f>
        <v>-19.240000000000009</v>
      </c>
      <c r="F60" s="14">
        <f>IFERROR(IF(Settings!$J$17=1,VLOOKUP(_xlfn.CONCAT(B60,A60),'full ppr adp'!$A:$K,11,FALSE),IF(Settings!$J$17=0,VLOOKUP(_xlfn.CONCAT(B60,A60),'standard adp'!$A:$J,10,FALSE),VLOOKUP(_xlfn.CONCAT(B60,A60),'half ppr adp'!$A:$J,10,FALSE))),VLOOKUP(_xlfn.CONCAT(B60,A60),'full ppr adp'!$A:$K,11,FALSE))</f>
        <v>264</v>
      </c>
      <c r="H60" s="9" t="s">
        <v>208</v>
      </c>
      <c r="I60" s="9" t="s">
        <v>470</v>
      </c>
      <c r="J60" s="8">
        <f>VLOOKUP(_xlfn.CONCAT(I60,H60),'rb data'!A:X,24,FALSE)</f>
        <v>81.025356999999985</v>
      </c>
      <c r="K60" s="2">
        <f>IFERROR(J60-LARGE($J$3:$J$100,'Position Expectations'!$B$4+1),J60-MIN($J$3:$J$100))</f>
        <v>21.458832199999989</v>
      </c>
      <c r="L60" s="2">
        <f>IFERROR(J60-LARGE($J$3:$J$100,Settings!$F$21*Settings!$D$23),J60-MIN($J$3:$J$100))+IF(Settings!$D$26&gt;0,MAX(0,LARGE($J$3:$J$100,Settings!$F$21*Settings!$D$23)-LARGE(($Q$3:$Q$150,$J$3:$J$100),Settings!$F$21*(Settings!$D$23+Settings!$D$24+Settings!$D$26))),0)</f>
        <v>-88.030304500000057</v>
      </c>
      <c r="M60" s="15">
        <f>IFERROR((IFERROR(IF(Settings!$J$17=1,VLOOKUP(_xlfn.CONCAT(I60,H60),'full ppr adp'!$A:$K,11,FALSE),IF(Settings!$J$17=0,VLOOKUP(_xlfn.CONCAT(I60,H60),'standard adp'!$A:$J,10,FALSE),VLOOKUP(_xlfn.CONCAT(I60,H60),'half ppr adp'!$A:$J,10,FALSE))),VLOOKUP(_xlfn.CONCAT(I60,H60),'full ppr adp'!$A:$K,11,FALSE))),"UND")</f>
        <v>171</v>
      </c>
      <c r="O60" s="9" t="s">
        <v>126</v>
      </c>
      <c r="P60" s="9" t="s">
        <v>472</v>
      </c>
      <c r="Q60" s="8">
        <f>VLOOKUP(_xlfn.CONCAT(P60,O60),'wr data'!A:X,24,FALSE)</f>
        <v>137.13593280000001</v>
      </c>
      <c r="R60" s="2">
        <f>IFERROR(Q60-LARGE($Q$3:$Q$150,'Position Expectations'!$B$5+1),Q60-MIN($Q$3:$Q$150))</f>
        <v>10.57533829999997</v>
      </c>
      <c r="S60" s="2">
        <f>IFERROR(Q60-LARGE($Q$3:$Q$150,Settings!$F$21*Settings!$D$24),Q60-MIN($Q$3:$Q$150))+IF(Settings!$D$26&gt;0,MAX(0,LARGE($Q$3:$Q$150,Settings!$F$21*Settings!$D$24)-LARGE(($Q$3:$Q$150,$J$3:$J$100),Settings!$F$21*(Settings!$D$23+Settings!$D$24+Settings!$D$26))),0)</f>
        <v>-34.612345099999999</v>
      </c>
      <c r="T60" s="15">
        <f>IFERROR((IFERROR(IF(Settings!$J$17=1,VLOOKUP(_xlfn.CONCAT(P60,O60),'full ppr adp'!$A:$K,11,FALSE),IF(Settings!$J$17=0,VLOOKUP(_xlfn.CONCAT(P60,O60),'standard adp'!$A:$J,10,FALSE),VLOOKUP(_xlfn.CONCAT(P60,O60),'half ppr adp'!$A:$J,10,FALSE))),VLOOKUP(_xlfn.CONCAT(P60,O60),'full ppr adp'!$A:$K,11,FALSE))),"UND")</f>
        <v>158.66666666666666</v>
      </c>
    </row>
    <row r="61" spans="1:27" x14ac:dyDescent="0.25">
      <c r="A61" s="9" t="s">
        <v>329</v>
      </c>
      <c r="B61" s="9" t="s">
        <v>542</v>
      </c>
      <c r="C61" s="8">
        <f>VLOOKUP(_xlfn.CONCAT(B61,A61),'k data'!A:E,5,FALSE)</f>
        <v>111.8</v>
      </c>
      <c r="D61" s="8">
        <f>IFERROR(C61-LARGE($C$38:$C$69,'Position Expectations'!$B$7+1),C61-MIN($C$38:$C$69))</f>
        <v>-18.260000000000005</v>
      </c>
      <c r="E61" s="8">
        <f>IFERROR(C61-LARGE($C$38:$C$75,Settings!$F$21*Settings!$D$27),C61-MIN($C$38:$C$75))</f>
        <v>-19.690000000000012</v>
      </c>
      <c r="F61" s="14">
        <f>IFERROR(IF(Settings!$J$17=1,VLOOKUP(_xlfn.CONCAT(B61,A61),'full ppr adp'!$A:$K,11,FALSE),IF(Settings!$J$17=0,VLOOKUP(_xlfn.CONCAT(B61,A61),'standard adp'!$A:$J,10,FALSE),VLOOKUP(_xlfn.CONCAT(B61,A61),'half ppr adp'!$A:$J,10,FALSE))),VLOOKUP(_xlfn.CONCAT(B61,A61),'full ppr adp'!$A:$K,11,FALSE))</f>
        <v>278</v>
      </c>
      <c r="H61" s="9" t="s">
        <v>112</v>
      </c>
      <c r="I61" s="9" t="s">
        <v>484</v>
      </c>
      <c r="J61" s="8">
        <f>VLOOKUP(_xlfn.CONCAT(I61,H61),'rb data'!A:X,24,FALSE)</f>
        <v>80.801221599999991</v>
      </c>
      <c r="K61" s="2">
        <f>IFERROR(J61-LARGE($J$3:$J$100,'Position Expectations'!$B$4+1),J61-MIN($J$3:$J$100))</f>
        <v>21.234696799999995</v>
      </c>
      <c r="L61" s="2">
        <f>IFERROR(J61-LARGE($J$3:$J$100,Settings!$F$21*Settings!$D$23),J61-MIN($J$3:$J$100))+IF(Settings!$D$26&gt;0,MAX(0,LARGE($J$3:$J$100,Settings!$F$21*Settings!$D$23)-LARGE(($Q$3:$Q$150,$J$3:$J$100),Settings!$F$21*(Settings!$D$23+Settings!$D$24+Settings!$D$26))),0)</f>
        <v>-88.254439900000051</v>
      </c>
      <c r="M61" s="15">
        <f>IFERROR((IFERROR(IF(Settings!$J$17=1,VLOOKUP(_xlfn.CONCAT(I61,H61),'full ppr adp'!$A:$K,11,FALSE),IF(Settings!$J$17=0,VLOOKUP(_xlfn.CONCAT(I61,H61),'standard adp'!$A:$J,10,FALSE),VLOOKUP(_xlfn.CONCAT(I61,H61),'half ppr adp'!$A:$J,10,FALSE))),VLOOKUP(_xlfn.CONCAT(I61,H61),'full ppr adp'!$A:$K,11,FALSE))),"UND")</f>
        <v>229.5</v>
      </c>
      <c r="O61" s="9" t="s">
        <v>248</v>
      </c>
      <c r="P61" s="9" t="s">
        <v>553</v>
      </c>
      <c r="Q61" s="8">
        <f>VLOOKUP(_xlfn.CONCAT(P61,O61),'wr data'!A:X,24,FALSE)</f>
        <v>136.24473456000001</v>
      </c>
      <c r="R61" s="2">
        <f>IFERROR(Q61-LARGE($Q$3:$Q$150,'Position Expectations'!$B$5+1),Q61-MIN($Q$3:$Q$150))</f>
        <v>9.6841400599999758</v>
      </c>
      <c r="S61" s="2">
        <f>IFERROR(Q61-LARGE($Q$3:$Q$150,Settings!$F$21*Settings!$D$24),Q61-MIN($Q$3:$Q$150))+IF(Settings!$D$26&gt;0,MAX(0,LARGE($Q$3:$Q$150,Settings!$F$21*Settings!$D$24)-LARGE(($Q$3:$Q$150,$J$3:$J$100),Settings!$F$21*(Settings!$D$23+Settings!$D$24+Settings!$D$26))),0)</f>
        <v>-35.503543339999993</v>
      </c>
      <c r="T61" s="15">
        <f>IFERROR((IFERROR(IF(Settings!$J$17=1,VLOOKUP(_xlfn.CONCAT(P61,O61),'full ppr adp'!$A:$K,11,FALSE),IF(Settings!$J$17=0,VLOOKUP(_xlfn.CONCAT(P61,O61),'standard adp'!$A:$J,10,FALSE),VLOOKUP(_xlfn.CONCAT(P61,O61),'half ppr adp'!$A:$J,10,FALSE))),VLOOKUP(_xlfn.CONCAT(P61,O61),'full ppr adp'!$A:$K,11,FALSE))),"UND")</f>
        <v>181.66666666666666</v>
      </c>
    </row>
    <row r="62" spans="1:27" x14ac:dyDescent="0.25">
      <c r="A62" s="9" t="s">
        <v>330</v>
      </c>
      <c r="B62" s="9" t="s">
        <v>505</v>
      </c>
      <c r="C62" s="8">
        <f>VLOOKUP(_xlfn.CONCAT(B62,A62),'k data'!A:E,5,FALSE)</f>
        <v>111.06</v>
      </c>
      <c r="D62" s="8">
        <f>IFERROR(C62-LARGE($C$38:$C$69,'Position Expectations'!$B$7+1),C62-MIN($C$38:$C$69))</f>
        <v>-19</v>
      </c>
      <c r="E62" s="8">
        <f>IFERROR(C62-LARGE($C$38:$C$75,Settings!$F$21*Settings!$D$27),C62-MIN($C$38:$C$75))</f>
        <v>-20.430000000000007</v>
      </c>
      <c r="F62" s="14">
        <f>IFERROR(IF(Settings!$J$17=1,VLOOKUP(_xlfn.CONCAT(B62,A62),'full ppr adp'!$A:$K,11,FALSE),IF(Settings!$J$17=0,VLOOKUP(_xlfn.CONCAT(B62,A62),'standard adp'!$A:$J,10,FALSE),VLOOKUP(_xlfn.CONCAT(B62,A62),'half ppr adp'!$A:$J,10,FALSE))),VLOOKUP(_xlfn.CONCAT(B62,A62),'full ppr adp'!$A:$K,11,FALSE))</f>
        <v>255.5</v>
      </c>
      <c r="H62" s="9" t="s">
        <v>198</v>
      </c>
      <c r="I62" s="9" t="s">
        <v>477</v>
      </c>
      <c r="J62" s="8">
        <f>VLOOKUP(_xlfn.CONCAT(I62,H62),'rb data'!A:X,24,FALSE)</f>
        <v>79.047651600000009</v>
      </c>
      <c r="K62" s="2">
        <f>IFERROR(J62-LARGE($J$3:$J$100,'Position Expectations'!$B$4+1),J62-MIN($J$3:$J$100))</f>
        <v>19.481126800000013</v>
      </c>
      <c r="L62" s="2">
        <f>IFERROR(J62-LARGE($J$3:$J$100,Settings!$F$21*Settings!$D$23),J62-MIN($J$3:$J$100))+IF(Settings!$D$26&gt;0,MAX(0,LARGE($J$3:$J$100,Settings!$F$21*Settings!$D$23)-LARGE(($Q$3:$Q$150,$J$3:$J$100),Settings!$F$21*(Settings!$D$23+Settings!$D$24+Settings!$D$26))),0)</f>
        <v>-90.008009900000033</v>
      </c>
      <c r="M62" s="15">
        <f>IFERROR((IFERROR(IF(Settings!$J$17=1,VLOOKUP(_xlfn.CONCAT(I62,H62),'full ppr adp'!$A:$K,11,FALSE),IF(Settings!$J$17=0,VLOOKUP(_xlfn.CONCAT(I62,H62),'standard adp'!$A:$J,10,FALSE),VLOOKUP(_xlfn.CONCAT(I62,H62),'half ppr adp'!$A:$J,10,FALSE))),VLOOKUP(_xlfn.CONCAT(I62,H62),'full ppr adp'!$A:$K,11,FALSE))),"UND")</f>
        <v>240.5</v>
      </c>
      <c r="O62" s="9" t="s">
        <v>269</v>
      </c>
      <c r="P62" s="9" t="s">
        <v>475</v>
      </c>
      <c r="Q62" s="8">
        <f>VLOOKUP(_xlfn.CONCAT(P62,O62),'wr data'!A:X,24,FALSE)</f>
        <v>133.79532790000002</v>
      </c>
      <c r="R62" s="2">
        <f>IFERROR(Q62-LARGE($Q$3:$Q$150,'Position Expectations'!$B$5+1),Q62-MIN($Q$3:$Q$150))</f>
        <v>7.2347333999999819</v>
      </c>
      <c r="S62" s="2">
        <f>IFERROR(Q62-LARGE($Q$3:$Q$150,Settings!$F$21*Settings!$D$24),Q62-MIN($Q$3:$Q$150))+IF(Settings!$D$26&gt;0,MAX(0,LARGE($Q$3:$Q$150,Settings!$F$21*Settings!$D$24)-LARGE(($Q$3:$Q$150,$J$3:$J$100),Settings!$F$21*(Settings!$D$23+Settings!$D$24+Settings!$D$26))),0)</f>
        <v>-37.952949999999987</v>
      </c>
      <c r="T62" s="15">
        <f>IFERROR((IFERROR(IF(Settings!$J$17=1,VLOOKUP(_xlfn.CONCAT(P62,O62),'full ppr adp'!$A:$K,11,FALSE),IF(Settings!$J$17=0,VLOOKUP(_xlfn.CONCAT(P62,O62),'standard adp'!$A:$J,10,FALSE),VLOOKUP(_xlfn.CONCAT(P62,O62),'half ppr adp'!$A:$J,10,FALSE))),VLOOKUP(_xlfn.CONCAT(P62,O62),'full ppr adp'!$A:$K,11,FALSE))),"UND")</f>
        <v>150</v>
      </c>
    </row>
    <row r="63" spans="1:27" x14ac:dyDescent="0.25">
      <c r="A63" s="9" t="s">
        <v>331</v>
      </c>
      <c r="B63" s="9" t="s">
        <v>508</v>
      </c>
      <c r="C63" s="8">
        <f>VLOOKUP(_xlfn.CONCAT(B63,A63),'k data'!A:E,5,FALSE)</f>
        <v>110.03</v>
      </c>
      <c r="D63" s="8">
        <f>IFERROR(C63-LARGE($C$38:$C$69,'Position Expectations'!$B$7+1),C63-MIN($C$38:$C$69))</f>
        <v>-20.03</v>
      </c>
      <c r="E63" s="8">
        <f>IFERROR(C63-LARGE($C$38:$C$75,Settings!$F$21*Settings!$D$27),C63-MIN($C$38:$C$75))</f>
        <v>-21.460000000000008</v>
      </c>
      <c r="F63" s="14">
        <f>IFERROR(IF(Settings!$J$17=1,VLOOKUP(_xlfn.CONCAT(B63,A63),'full ppr adp'!$A:$K,11,FALSE),IF(Settings!$J$17=0,VLOOKUP(_xlfn.CONCAT(B63,A63),'standard adp'!$A:$J,10,FALSE),VLOOKUP(_xlfn.CONCAT(B63,A63),'half ppr adp'!$A:$J,10,FALSE))),VLOOKUP(_xlfn.CONCAT(B63,A63),'full ppr adp'!$A:$K,11,FALSE))</f>
        <v>298</v>
      </c>
      <c r="H63" s="9" t="s">
        <v>95</v>
      </c>
      <c r="I63" s="9" t="s">
        <v>481</v>
      </c>
      <c r="J63" s="8">
        <f>VLOOKUP(_xlfn.CONCAT(I63,H63),'rb data'!A:X,24,FALSE)</f>
        <v>75.787964640000013</v>
      </c>
      <c r="K63" s="2">
        <f>IFERROR(J63-LARGE($J$3:$J$100,'Position Expectations'!$B$4+1),J63-MIN($J$3:$J$100))</f>
        <v>16.221439840000016</v>
      </c>
      <c r="L63" s="2">
        <f>IFERROR(J63-LARGE($J$3:$J$100,Settings!$F$21*Settings!$D$23),J63-MIN($J$3:$J$100))+IF(Settings!$D$26&gt;0,MAX(0,LARGE($J$3:$J$100,Settings!$F$21*Settings!$D$23)-LARGE(($Q$3:$Q$150,$J$3:$J$100),Settings!$F$21*(Settings!$D$23+Settings!$D$24+Settings!$D$26))),0)</f>
        <v>-93.267696860000029</v>
      </c>
      <c r="M63" s="15">
        <f>IFERROR((IFERROR(IF(Settings!$J$17=1,VLOOKUP(_xlfn.CONCAT(I63,H63),'full ppr adp'!$A:$K,11,FALSE),IF(Settings!$J$17=0,VLOOKUP(_xlfn.CONCAT(I63,H63),'standard adp'!$A:$J,10,FALSE),VLOOKUP(_xlfn.CONCAT(I63,H63),'half ppr adp'!$A:$J,10,FALSE))),VLOOKUP(_xlfn.CONCAT(I63,H63),'full ppr adp'!$A:$K,11,FALSE))),"UND")</f>
        <v>162.66666666666666</v>
      </c>
      <c r="O63" s="9" t="s">
        <v>410</v>
      </c>
      <c r="P63" s="9" t="s">
        <v>542</v>
      </c>
      <c r="Q63" s="8">
        <f>VLOOKUP(_xlfn.CONCAT(P63,O63),'wr data'!A:X,24,FALSE)</f>
        <v>132.34618</v>
      </c>
      <c r="R63" s="2">
        <f>IFERROR(Q63-LARGE($Q$3:$Q$150,'Position Expectations'!$B$5+1),Q63-MIN($Q$3:$Q$150))</f>
        <v>5.7855854999999679</v>
      </c>
      <c r="S63" s="2">
        <f>IFERROR(Q63-LARGE($Q$3:$Q$150,Settings!$F$21*Settings!$D$24),Q63-MIN($Q$3:$Q$150))+IF(Settings!$D$26&gt;0,MAX(0,LARGE($Q$3:$Q$150,Settings!$F$21*Settings!$D$24)-LARGE(($Q$3:$Q$150,$J$3:$J$100),Settings!$F$21*(Settings!$D$23+Settings!$D$24+Settings!$D$26))),0)</f>
        <v>-39.402097900000001</v>
      </c>
      <c r="T63" s="15">
        <f>IFERROR((IFERROR(IF(Settings!$J$17=1,VLOOKUP(_xlfn.CONCAT(P63,O63),'full ppr adp'!$A:$K,11,FALSE),IF(Settings!$J$17=0,VLOOKUP(_xlfn.CONCAT(P63,O63),'standard adp'!$A:$J,10,FALSE),VLOOKUP(_xlfn.CONCAT(P63,O63),'half ppr adp'!$A:$J,10,FALSE))),VLOOKUP(_xlfn.CONCAT(P63,O63),'full ppr adp'!$A:$K,11,FALSE))),"UND")</f>
        <v>281.5</v>
      </c>
    </row>
    <row r="64" spans="1:27" x14ac:dyDescent="0.25">
      <c r="A64" s="9" t="s">
        <v>333</v>
      </c>
      <c r="B64" s="9" t="s">
        <v>475</v>
      </c>
      <c r="C64" s="8">
        <f>VLOOKUP(_xlfn.CONCAT(B64,A64),'k data'!A:E,5,FALSE)</f>
        <v>106.64</v>
      </c>
      <c r="D64" s="8">
        <f>IFERROR(C64-LARGE($C$38:$C$69,'Position Expectations'!$B$7+1),C64-MIN($C$38:$C$69))</f>
        <v>-23.42</v>
      </c>
      <c r="E64" s="8">
        <f>IFERROR(C64-LARGE($C$38:$C$75,Settings!$F$21*Settings!$D$27),C64-MIN($C$38:$C$75))</f>
        <v>-24.850000000000009</v>
      </c>
      <c r="F64" s="14">
        <f>IFERROR(IF(Settings!$J$17=1,VLOOKUP(_xlfn.CONCAT(B64,A64),'full ppr adp'!$A:$K,11,FALSE),IF(Settings!$J$17=0,VLOOKUP(_xlfn.CONCAT(B64,A64),'standard adp'!$A:$J,10,FALSE),VLOOKUP(_xlfn.CONCAT(B64,A64),'half ppr adp'!$A:$J,10,FALSE))),VLOOKUP(_xlfn.CONCAT(B64,A64),'full ppr adp'!$A:$K,11,FALSE))</f>
        <v>225.33333333333334</v>
      </c>
      <c r="H64" s="9" t="s">
        <v>96</v>
      </c>
      <c r="I64" s="9" t="s">
        <v>481</v>
      </c>
      <c r="J64" s="8">
        <f>VLOOKUP(_xlfn.CONCAT(I64,H64),'rb data'!A:X,24,FALSE)</f>
        <v>74.360455200000018</v>
      </c>
      <c r="K64" s="2">
        <f>IFERROR(J64-LARGE($J$3:$J$100,'Position Expectations'!$B$4+1),J64-MIN($J$3:$J$100))</f>
        <v>14.793930400000022</v>
      </c>
      <c r="L64" s="2">
        <f>IFERROR(J64-LARGE($J$3:$J$100,Settings!$F$21*Settings!$D$23),J64-MIN($J$3:$J$100))+IF(Settings!$D$26&gt;0,MAX(0,LARGE($J$3:$J$100,Settings!$F$21*Settings!$D$23)-LARGE(($Q$3:$Q$150,$J$3:$J$100),Settings!$F$21*(Settings!$D$23+Settings!$D$24+Settings!$D$26))),0)</f>
        <v>-94.695206300000024</v>
      </c>
      <c r="M64" s="15">
        <f>IFERROR((IFERROR(IF(Settings!$J$17=1,VLOOKUP(_xlfn.CONCAT(I64,H64),'full ppr adp'!$A:$K,11,FALSE),IF(Settings!$J$17=0,VLOOKUP(_xlfn.CONCAT(I64,H64),'standard adp'!$A:$J,10,FALSE),VLOOKUP(_xlfn.CONCAT(I64,H64),'half ppr adp'!$A:$J,10,FALSE))),VLOOKUP(_xlfn.CONCAT(I64,H64),'full ppr adp'!$A:$K,11,FALSE))),"UND")</f>
        <v>208</v>
      </c>
      <c r="O64" s="9" t="s">
        <v>6</v>
      </c>
      <c r="P64" s="9" t="s">
        <v>516</v>
      </c>
      <c r="Q64" s="8">
        <f>VLOOKUP(_xlfn.CONCAT(P64,O64),'wr data'!A:X,24,FALSE)</f>
        <v>132.26272159999999</v>
      </c>
      <c r="R64" s="2">
        <f>IFERROR(Q64-LARGE($Q$3:$Q$150,'Position Expectations'!$B$5+1),Q64-MIN($Q$3:$Q$150))</f>
        <v>5.7021270999999558</v>
      </c>
      <c r="S64" s="2">
        <f>IFERROR(Q64-LARGE($Q$3:$Q$150,Settings!$F$21*Settings!$D$24),Q64-MIN($Q$3:$Q$150))+IF(Settings!$D$26&gt;0,MAX(0,LARGE($Q$3:$Q$150,Settings!$F$21*Settings!$D$24)-LARGE(($Q$3:$Q$150,$J$3:$J$100),Settings!$F$21*(Settings!$D$23+Settings!$D$24+Settings!$D$26))),0)</f>
        <v>-39.485556300000013</v>
      </c>
      <c r="T64" s="15">
        <f>IFERROR((IFERROR(IF(Settings!$J$17=1,VLOOKUP(_xlfn.CONCAT(P64,O64),'full ppr adp'!$A:$K,11,FALSE),IF(Settings!$J$17=0,VLOOKUP(_xlfn.CONCAT(P64,O64),'standard adp'!$A:$J,10,FALSE),VLOOKUP(_xlfn.CONCAT(P64,O64),'half ppr adp'!$A:$J,10,FALSE))),VLOOKUP(_xlfn.CONCAT(P64,O64),'full ppr adp'!$A:$K,11,FALSE))),"UND")</f>
        <v>114.66666666666667</v>
      </c>
    </row>
    <row r="65" spans="1:20" x14ac:dyDescent="0.25">
      <c r="A65" s="9" t="s">
        <v>334</v>
      </c>
      <c r="B65" s="9" t="s">
        <v>499</v>
      </c>
      <c r="C65" s="8">
        <f>VLOOKUP(_xlfn.CONCAT(B65,A65),'k data'!A:E,5,FALSE)</f>
        <v>101.14</v>
      </c>
      <c r="D65" s="8">
        <f>IFERROR(C65-LARGE($C$38:$C$69,'Position Expectations'!$B$7+1),C65-MIN($C$38:$C$69))</f>
        <v>-28.92</v>
      </c>
      <c r="E65" s="8">
        <f>IFERROR(C65-LARGE($C$38:$C$75,Settings!$F$21*Settings!$D$27),C65-MIN($C$38:$C$75))</f>
        <v>-30.350000000000009</v>
      </c>
      <c r="F65" s="14">
        <f>IFERROR(IF(Settings!$J$17=1,VLOOKUP(_xlfn.CONCAT(B65,A65),'full ppr adp'!$A:$K,11,FALSE),IF(Settings!$J$17=0,VLOOKUP(_xlfn.CONCAT(B65,A65),'standard adp'!$A:$J,10,FALSE),VLOOKUP(_xlfn.CONCAT(B65,A65),'half ppr adp'!$A:$J,10,FALSE))),VLOOKUP(_xlfn.CONCAT(B65,A65),'full ppr adp'!$A:$K,11,FALSE))</f>
        <v>296</v>
      </c>
      <c r="H65" s="9" t="s">
        <v>441</v>
      </c>
      <c r="I65" s="9" t="s">
        <v>470</v>
      </c>
      <c r="J65" s="8">
        <f>VLOOKUP(_xlfn.CONCAT(I65,H65),'rb data'!A:X,24,FALSE)</f>
        <v>67.148400199999998</v>
      </c>
      <c r="K65" s="2">
        <f>IFERROR(J65-LARGE($J$3:$J$100,'Position Expectations'!$B$4+1),J65-MIN($J$3:$J$100))</f>
        <v>7.5818754000000013</v>
      </c>
      <c r="L65" s="2">
        <f>IFERROR(J65-LARGE($J$3:$J$100,Settings!$F$21*Settings!$D$23),J65-MIN($J$3:$J$100))+IF(Settings!$D$26&gt;0,MAX(0,LARGE($J$3:$J$100,Settings!$F$21*Settings!$D$23)-LARGE(($Q$3:$Q$150,$J$3:$J$100),Settings!$F$21*(Settings!$D$23+Settings!$D$24+Settings!$D$26))),0)</f>
        <v>-101.90726130000004</v>
      </c>
      <c r="M65" s="15">
        <f>IFERROR((IFERROR(IF(Settings!$J$17=1,VLOOKUP(_xlfn.CONCAT(I65,H65),'full ppr adp'!$A:$K,11,FALSE),IF(Settings!$J$17=0,VLOOKUP(_xlfn.CONCAT(I65,H65),'standard adp'!$A:$J,10,FALSE),VLOOKUP(_xlfn.CONCAT(I65,H65),'half ppr adp'!$A:$J,10,FALSE))),VLOOKUP(_xlfn.CONCAT(I65,H65),'full ppr adp'!$A:$K,11,FALSE))),"UND")</f>
        <v>175.33333333333334</v>
      </c>
      <c r="O65" s="9" t="s">
        <v>407</v>
      </c>
      <c r="P65" s="9" t="s">
        <v>523</v>
      </c>
      <c r="Q65" s="8">
        <f>VLOOKUP(_xlfn.CONCAT(P65,O65),'wr data'!A:X,24,FALSE)</f>
        <v>130.21832230000001</v>
      </c>
      <c r="R65" s="2">
        <f>IFERROR(Q65-LARGE($Q$3:$Q$150,'Position Expectations'!$B$5+1),Q65-MIN($Q$3:$Q$150))</f>
        <v>3.6577277999999751</v>
      </c>
      <c r="S65" s="2">
        <f>IFERROR(Q65-LARGE($Q$3:$Q$150,Settings!$F$21*Settings!$D$24),Q65-MIN($Q$3:$Q$150))+IF(Settings!$D$26&gt;0,MAX(0,LARGE($Q$3:$Q$150,Settings!$F$21*Settings!$D$24)-LARGE(($Q$3:$Q$150,$J$3:$J$100),Settings!$F$21*(Settings!$D$23+Settings!$D$24+Settings!$D$26))),0)</f>
        <v>-41.529955599999994</v>
      </c>
      <c r="T65" s="15">
        <f>IFERROR((IFERROR(IF(Settings!$J$17=1,VLOOKUP(_xlfn.CONCAT(P65,O65),'full ppr adp'!$A:$K,11,FALSE),IF(Settings!$J$17=0,VLOOKUP(_xlfn.CONCAT(P65,O65),'standard adp'!$A:$J,10,FALSE),VLOOKUP(_xlfn.CONCAT(P65,O65),'half ppr adp'!$A:$J,10,FALSE))),VLOOKUP(_xlfn.CONCAT(P65,O65),'full ppr adp'!$A:$K,11,FALSE))),"UND")</f>
        <v>167.66666666666666</v>
      </c>
    </row>
    <row r="66" spans="1:20" x14ac:dyDescent="0.25">
      <c r="A66" s="9" t="s">
        <v>335</v>
      </c>
      <c r="B66" s="9" t="s">
        <v>513</v>
      </c>
      <c r="C66" s="8">
        <f>VLOOKUP(_xlfn.CONCAT(B66,A66),'k data'!A:E,5,FALSE)</f>
        <v>99.73</v>
      </c>
      <c r="D66" s="8">
        <f>IFERROR(C66-LARGE($C$38:$C$69,'Position Expectations'!$B$7+1),C66-MIN($C$38:$C$69))</f>
        <v>-30.33</v>
      </c>
      <c r="E66" s="8">
        <f>IFERROR(C66-LARGE($C$38:$C$75,Settings!$F$21*Settings!$D$27),C66-MIN($C$38:$C$75))</f>
        <v>-31.760000000000005</v>
      </c>
      <c r="F66" s="14">
        <f>IFERROR(IF(Settings!$J$17=1,VLOOKUP(_xlfn.CONCAT(B66,A66),'full ppr adp'!$A:$K,11,FALSE),IF(Settings!$J$17=0,VLOOKUP(_xlfn.CONCAT(B66,A66),'standard adp'!$A:$J,10,FALSE),VLOOKUP(_xlfn.CONCAT(B66,A66),'half ppr adp'!$A:$J,10,FALSE))),VLOOKUP(_xlfn.CONCAT(B66,A66),'full ppr adp'!$A:$K,11,FALSE))</f>
        <v>227.33333333333334</v>
      </c>
      <c r="H66" s="9" t="s">
        <v>253</v>
      </c>
      <c r="I66" s="9" t="s">
        <v>553</v>
      </c>
      <c r="J66" s="8">
        <f>VLOOKUP(_xlfn.CONCAT(I66,H66),'rb data'!A:X,24,FALSE)</f>
        <v>62.589927599999996</v>
      </c>
      <c r="K66" s="2">
        <f>IFERROR(J66-LARGE($J$3:$J$100,'Position Expectations'!$B$4+1),J66-MIN($J$3:$J$100))</f>
        <v>3.0234027999999995</v>
      </c>
      <c r="L66" s="2">
        <f>IFERROR(J66-LARGE($J$3:$J$100,Settings!$F$21*Settings!$D$23),J66-MIN($J$3:$J$100))+IF(Settings!$D$26&gt;0,MAX(0,LARGE($J$3:$J$100,Settings!$F$21*Settings!$D$23)-LARGE(($Q$3:$Q$150,$J$3:$J$100),Settings!$F$21*(Settings!$D$23+Settings!$D$24+Settings!$D$26))),0)</f>
        <v>-106.46573390000005</v>
      </c>
      <c r="M66" s="15">
        <f>IFERROR((IFERROR(IF(Settings!$J$17=1,VLOOKUP(_xlfn.CONCAT(I66,H66),'full ppr adp'!$A:$K,11,FALSE),IF(Settings!$J$17=0,VLOOKUP(_xlfn.CONCAT(I66,H66),'standard adp'!$A:$J,10,FALSE),VLOOKUP(_xlfn.CONCAT(I66,H66),'half ppr adp'!$A:$J,10,FALSE))),VLOOKUP(_xlfn.CONCAT(I66,H66),'full ppr adp'!$A:$K,11,FALSE))),"UND")</f>
        <v>180</v>
      </c>
      <c r="O66" s="9" t="s">
        <v>109</v>
      </c>
      <c r="P66" s="9" t="s">
        <v>484</v>
      </c>
      <c r="Q66" s="8">
        <f>VLOOKUP(_xlfn.CONCAT(P66,O66),'wr data'!A:X,24,FALSE)</f>
        <v>128.87008560000001</v>
      </c>
      <c r="R66" s="2">
        <f>IFERROR(Q66-LARGE($Q$3:$Q$150,'Position Expectations'!$B$5+1),Q66-MIN($Q$3:$Q$150))</f>
        <v>2.309491099999974</v>
      </c>
      <c r="S66" s="2">
        <f>IFERROR(Q66-LARGE($Q$3:$Q$150,Settings!$F$21*Settings!$D$24),Q66-MIN($Q$3:$Q$150))+IF(Settings!$D$26&gt;0,MAX(0,LARGE($Q$3:$Q$150,Settings!$F$21*Settings!$D$24)-LARGE(($Q$3:$Q$150,$J$3:$J$100),Settings!$F$21*(Settings!$D$23+Settings!$D$24+Settings!$D$26))),0)</f>
        <v>-42.878192299999995</v>
      </c>
      <c r="T66" s="15">
        <f>IFERROR((IFERROR(IF(Settings!$J$17=1,VLOOKUP(_xlfn.CONCAT(P66,O66),'full ppr adp'!$A:$K,11,FALSE),IF(Settings!$J$17=0,VLOOKUP(_xlfn.CONCAT(P66,O66),'standard adp'!$A:$J,10,FALSE),VLOOKUP(_xlfn.CONCAT(P66,O66),'half ppr adp'!$A:$J,10,FALSE))),VLOOKUP(_xlfn.CONCAT(P66,O66),'full ppr adp'!$A:$K,11,FALSE))),"UND")</f>
        <v>165</v>
      </c>
    </row>
    <row r="67" spans="1:20" x14ac:dyDescent="0.25">
      <c r="A67" s="9" t="s">
        <v>336</v>
      </c>
      <c r="B67" s="9" t="s">
        <v>464</v>
      </c>
      <c r="C67" s="8">
        <f>VLOOKUP(_xlfn.CONCAT(B67,A67),'k data'!A:E,5,FALSE)</f>
        <v>98.96</v>
      </c>
      <c r="D67" s="8">
        <f>IFERROR(C67-LARGE($C$38:$C$69,'Position Expectations'!$B$7+1),C67-MIN($C$38:$C$69))</f>
        <v>-31.100000000000009</v>
      </c>
      <c r="E67" s="8">
        <f>IFERROR(C67-LARGE($C$38:$C$75,Settings!$F$21*Settings!$D$27),C67-MIN($C$38:$C$75))</f>
        <v>-32.530000000000015</v>
      </c>
      <c r="F67" s="14">
        <f>IFERROR(IF(Settings!$J$17=1,VLOOKUP(_xlfn.CONCAT(B67,A67),'full ppr adp'!$A:$K,11,FALSE),IF(Settings!$J$17=0,VLOOKUP(_xlfn.CONCAT(B67,A67),'standard adp'!$A:$J,10,FALSE),VLOOKUP(_xlfn.CONCAT(B67,A67),'half ppr adp'!$A:$J,10,FALSE))),VLOOKUP(_xlfn.CONCAT(B67,A67),'full ppr adp'!$A:$K,11,FALSE))</f>
        <v>281</v>
      </c>
      <c r="H67" s="9" t="s">
        <v>120</v>
      </c>
      <c r="I67" s="9" t="s">
        <v>508</v>
      </c>
      <c r="J67" s="8">
        <f>VLOOKUP(_xlfn.CONCAT(I67,H67),'rb data'!A:X,24,FALSE)</f>
        <v>62.237198400000011</v>
      </c>
      <c r="K67" s="2">
        <f>IFERROR(J67-LARGE($J$3:$J$100,'Position Expectations'!$B$4+1),J67-MIN($J$3:$J$100))</f>
        <v>2.6706736000000149</v>
      </c>
      <c r="L67" s="2">
        <f>IFERROR(J67-LARGE($J$3:$J$100,Settings!$F$21*Settings!$D$23),J67-MIN($J$3:$J$100))+IF(Settings!$D$26&gt;0,MAX(0,LARGE($J$3:$J$100,Settings!$F$21*Settings!$D$23)-LARGE(($Q$3:$Q$150,$J$3:$J$100),Settings!$F$21*(Settings!$D$23+Settings!$D$24+Settings!$D$26))),0)</f>
        <v>-106.81846310000003</v>
      </c>
      <c r="M67" s="15">
        <f>IFERROR((IFERROR(IF(Settings!$J$17=1,VLOOKUP(_xlfn.CONCAT(I67,H67),'full ppr adp'!$A:$K,11,FALSE),IF(Settings!$J$17=0,VLOOKUP(_xlfn.CONCAT(I67,H67),'standard adp'!$A:$J,10,FALSE),VLOOKUP(_xlfn.CONCAT(I67,H67),'half ppr adp'!$A:$J,10,FALSE))),VLOOKUP(_xlfn.CONCAT(I67,H67),'full ppr adp'!$A:$K,11,FALSE))),"UND")</f>
        <v>248</v>
      </c>
      <c r="O67" s="9" t="s">
        <v>125</v>
      </c>
      <c r="P67" s="9" t="s">
        <v>472</v>
      </c>
      <c r="Q67" s="8">
        <f>VLOOKUP(_xlfn.CONCAT(P67,O67),'wr data'!A:X,24,FALSE)</f>
        <v>126.56059450000004</v>
      </c>
      <c r="R67" s="2">
        <f>IFERROR(Q67-LARGE($Q$3:$Q$150,'Position Expectations'!$B$5+1),Q67-MIN($Q$3:$Q$150))</f>
        <v>0</v>
      </c>
      <c r="S67" s="2">
        <f>IFERROR(Q67-LARGE($Q$3:$Q$150,Settings!$F$21*Settings!$D$24),Q67-MIN($Q$3:$Q$150))+IF(Settings!$D$26&gt;0,MAX(0,LARGE($Q$3:$Q$150,Settings!$F$21*Settings!$D$24)-LARGE(($Q$3:$Q$150,$J$3:$J$100),Settings!$F$21*(Settings!$D$23+Settings!$D$24+Settings!$D$26))),0)</f>
        <v>-45.187683399999969</v>
      </c>
      <c r="T67" s="15">
        <f>IFERROR((IFERROR(IF(Settings!$J$17=1,VLOOKUP(_xlfn.CONCAT(P67,O67),'full ppr adp'!$A:$K,11,FALSE),IF(Settings!$J$17=0,VLOOKUP(_xlfn.CONCAT(P67,O67),'standard adp'!$A:$J,10,FALSE),VLOOKUP(_xlfn.CONCAT(P67,O67),'half ppr adp'!$A:$J,10,FALSE))),VLOOKUP(_xlfn.CONCAT(P67,O67),'full ppr adp'!$A:$K,11,FALSE))),"UND")</f>
        <v>135.66666666666666</v>
      </c>
    </row>
    <row r="68" spans="1:20" x14ac:dyDescent="0.25">
      <c r="A68" s="9" t="s">
        <v>337</v>
      </c>
      <c r="B68" s="9" t="s">
        <v>484</v>
      </c>
      <c r="C68" s="8">
        <f>VLOOKUP(_xlfn.CONCAT(B68,A68),'k data'!A:E,5,FALSE)</f>
        <v>95.94</v>
      </c>
      <c r="D68" s="8">
        <f>IFERROR(C68-LARGE($C$38:$C$69,'Position Expectations'!$B$7+1),C68-MIN($C$38:$C$69))</f>
        <v>-34.120000000000005</v>
      </c>
      <c r="E68" s="8">
        <f>IFERROR(C68-LARGE($C$38:$C$75,Settings!$F$21*Settings!$D$27),C68-MIN($C$38:$C$75))</f>
        <v>-35.550000000000011</v>
      </c>
      <c r="F68" s="14">
        <f>IFERROR(IF(Settings!$J$17=1,VLOOKUP(_xlfn.CONCAT(B68,A68),'full ppr adp'!$A:$K,11,FALSE),IF(Settings!$J$17=0,VLOOKUP(_xlfn.CONCAT(B68,A68),'standard adp'!$A:$J,10,FALSE),VLOOKUP(_xlfn.CONCAT(B68,A68),'half ppr adp'!$A:$J,10,FALSE))),VLOOKUP(_xlfn.CONCAT(B68,A68),'full ppr adp'!$A:$K,11,FALSE))</f>
        <v>301.5</v>
      </c>
      <c r="H68" s="9" t="s">
        <v>1068</v>
      </c>
      <c r="I68" s="9" t="s">
        <v>495</v>
      </c>
      <c r="J68" s="8">
        <f>VLOOKUP(_xlfn.CONCAT(I68,H68),'rb data'!A:X,24,FALSE)</f>
        <v>61.3568359</v>
      </c>
      <c r="K68" s="2">
        <f>IFERROR(J68-LARGE($J$3:$J$100,'Position Expectations'!$B$4+1),J68-MIN($J$3:$J$100))</f>
        <v>1.7903111000000038</v>
      </c>
      <c r="L68" s="2">
        <f>IFERROR(J68-LARGE($J$3:$J$100,Settings!$F$21*Settings!$D$23),J68-MIN($J$3:$J$100))+IF(Settings!$D$26&gt;0,MAX(0,LARGE($J$3:$J$100,Settings!$F$21*Settings!$D$23)-LARGE(($Q$3:$Q$150,$J$3:$J$100),Settings!$F$21*(Settings!$D$23+Settings!$D$24+Settings!$D$26))),0)</f>
        <v>-107.69882560000005</v>
      </c>
      <c r="M68" s="15">
        <f>IFERROR((IFERROR(IF(Settings!$J$17=1,VLOOKUP(_xlfn.CONCAT(I68,H68),'full ppr adp'!$A:$K,11,FALSE),IF(Settings!$J$17=0,VLOOKUP(_xlfn.CONCAT(I68,H68),'standard adp'!$A:$J,10,FALSE),VLOOKUP(_xlfn.CONCAT(I68,H68),'half ppr adp'!$A:$J,10,FALSE))),VLOOKUP(_xlfn.CONCAT(I68,H68),'full ppr adp'!$A:$K,11,FALSE))),"UND")</f>
        <v>293.5</v>
      </c>
      <c r="O68" s="9" t="s">
        <v>213</v>
      </c>
      <c r="P68" s="9" t="s">
        <v>467</v>
      </c>
      <c r="Q68" s="8">
        <f>VLOOKUP(_xlfn.CONCAT(P68,O68),'wr data'!A:X,24,FALSE)</f>
        <v>126.30120510000002</v>
      </c>
      <c r="R68" s="2">
        <f>IFERROR(Q68-LARGE($Q$3:$Q$150,'Position Expectations'!$B$5+1),Q68-MIN($Q$3:$Q$150))</f>
        <v>-0.25938940000001764</v>
      </c>
      <c r="S68" s="2">
        <f>IFERROR(Q68-LARGE($Q$3:$Q$150,Settings!$F$21*Settings!$D$24),Q68-MIN($Q$3:$Q$150))+IF(Settings!$D$26&gt;0,MAX(0,LARGE($Q$3:$Q$150,Settings!$F$21*Settings!$D$24)-LARGE(($Q$3:$Q$150,$J$3:$J$100),Settings!$F$21*(Settings!$D$23+Settings!$D$24+Settings!$D$26))),0)</f>
        <v>-45.447072799999987</v>
      </c>
      <c r="T68" s="15">
        <f>IFERROR((IFERROR(IF(Settings!$J$17=1,VLOOKUP(_xlfn.CONCAT(P68,O68),'full ppr adp'!$A:$K,11,FALSE),IF(Settings!$J$17=0,VLOOKUP(_xlfn.CONCAT(P68,O68),'standard adp'!$A:$J,10,FALSE),VLOOKUP(_xlfn.CONCAT(P68,O68),'half ppr adp'!$A:$J,10,FALSE))),VLOOKUP(_xlfn.CONCAT(P68,O68),'full ppr adp'!$A:$K,11,FALSE))),"UND")</f>
        <v>117.66666666666667</v>
      </c>
    </row>
    <row r="69" spans="1:20" x14ac:dyDescent="0.25">
      <c r="A69" s="9" t="s">
        <v>338</v>
      </c>
      <c r="B69" s="9" t="s">
        <v>468</v>
      </c>
      <c r="C69" s="8">
        <f>VLOOKUP(_xlfn.CONCAT(B69,A69),'k data'!A:E,5,FALSE)</f>
        <v>80.22</v>
      </c>
      <c r="D69" s="8">
        <f>IFERROR(C69-LARGE($C$38:$C$69,'Position Expectations'!$B$7+1),C69-MIN($C$38:$C$69))</f>
        <v>-49.84</v>
      </c>
      <c r="E69" s="8">
        <f>IFERROR(C69-LARGE($C$38:$C$75,Settings!$F$21*Settings!$D$27),C69-MIN($C$38:$C$75))</f>
        <v>-51.27000000000001</v>
      </c>
      <c r="F69" s="14">
        <f>IFERROR(IF(Settings!$J$17=1,VLOOKUP(_xlfn.CONCAT(B69,A69),'full ppr adp'!$A:$K,11,FALSE),IF(Settings!$J$17=0,VLOOKUP(_xlfn.CONCAT(B69,A69),'standard adp'!$A:$J,10,FALSE),VLOOKUP(_xlfn.CONCAT(B69,A69),'half ppr adp'!$A:$J,10,FALSE))),VLOOKUP(_xlfn.CONCAT(B69,A69),'full ppr adp'!$A:$K,11,FALSE))</f>
        <v>280</v>
      </c>
      <c r="H69" s="9" t="s">
        <v>254</v>
      </c>
      <c r="I69" s="9" t="s">
        <v>553</v>
      </c>
      <c r="J69" s="8">
        <f>VLOOKUP(_xlfn.CONCAT(I69,H69),'rb data'!A:X,24,FALSE)</f>
        <v>59.566524799999996</v>
      </c>
      <c r="K69" s="2">
        <f>IFERROR(J69-LARGE($J$3:$J$100,'Position Expectations'!$B$4+1),J69-MIN($J$3:$J$100))</f>
        <v>0</v>
      </c>
      <c r="L69" s="2">
        <f>IFERROR(J69-LARGE($J$3:$J$100,Settings!$F$21*Settings!$D$23),J69-MIN($J$3:$J$100))+IF(Settings!$D$26&gt;0,MAX(0,LARGE($J$3:$J$100,Settings!$F$21*Settings!$D$23)-LARGE(($Q$3:$Q$150,$J$3:$J$100),Settings!$F$21*(Settings!$D$23+Settings!$D$24+Settings!$D$26))),0)</f>
        <v>-109.48913670000005</v>
      </c>
      <c r="M69" s="15">
        <f>IFERROR((IFERROR(IF(Settings!$J$17=1,VLOOKUP(_xlfn.CONCAT(I69,H69),'full ppr adp'!$A:$K,11,FALSE),IF(Settings!$J$17=0,VLOOKUP(_xlfn.CONCAT(I69,H69),'standard adp'!$A:$J,10,FALSE),VLOOKUP(_xlfn.CONCAT(I69,H69),'half ppr adp'!$A:$J,10,FALSE))),VLOOKUP(_xlfn.CONCAT(I69,H69),'full ppr adp'!$A:$K,11,FALSE))),"UND")</f>
        <v>288</v>
      </c>
      <c r="O69" s="9" t="s">
        <v>223</v>
      </c>
      <c r="P69" s="9" t="s">
        <v>471</v>
      </c>
      <c r="Q69" s="8">
        <f>VLOOKUP(_xlfn.CONCAT(P69,O69),'wr data'!A:X,24,FALSE)</f>
        <v>123.078048</v>
      </c>
      <c r="R69" s="2">
        <f>IFERROR(Q69-LARGE($Q$3:$Q$150,'Position Expectations'!$B$5+1),Q69-MIN($Q$3:$Q$150))</f>
        <v>-3.4825465000000406</v>
      </c>
      <c r="S69" s="2">
        <f>IFERROR(Q69-LARGE($Q$3:$Q$150,Settings!$F$21*Settings!$D$24),Q69-MIN($Q$3:$Q$150))+IF(Settings!$D$26&gt;0,MAX(0,LARGE($Q$3:$Q$150,Settings!$F$21*Settings!$D$24)-LARGE(($Q$3:$Q$150,$J$3:$J$100),Settings!$F$21*(Settings!$D$23+Settings!$D$24+Settings!$D$26))),0)</f>
        <v>-48.67022990000001</v>
      </c>
      <c r="T69" s="15">
        <f>IFERROR((IFERROR(IF(Settings!$J$17=1,VLOOKUP(_xlfn.CONCAT(P69,O69),'full ppr adp'!$A:$K,11,FALSE),IF(Settings!$J$17=0,VLOOKUP(_xlfn.CONCAT(P69,O69),'standard adp'!$A:$J,10,FALSE),VLOOKUP(_xlfn.CONCAT(P69,O69),'half ppr adp'!$A:$J,10,FALSE))),VLOOKUP(_xlfn.CONCAT(P69,O69),'full ppr adp'!$A:$K,11,FALSE))),"UND")</f>
        <v>181.66666666666666</v>
      </c>
    </row>
    <row r="70" spans="1:20" x14ac:dyDescent="0.25">
      <c r="H70" s="9" t="s">
        <v>442</v>
      </c>
      <c r="I70" s="9" t="s">
        <v>553</v>
      </c>
      <c r="J70" s="8">
        <f>VLOOKUP(_xlfn.CONCAT(I70,H70),'rb data'!A:X,24,FALSE)</f>
        <v>58.999044399999995</v>
      </c>
      <c r="K70" s="2">
        <f>IFERROR(J70-LARGE($J$3:$J$100,'Position Expectations'!$B$4+1),J70-MIN($J$3:$J$100))</f>
        <v>-0.56748040000000088</v>
      </c>
      <c r="L70" s="2">
        <f>IFERROR(J70-LARGE($J$3:$J$100,Settings!$F$21*Settings!$D$23),J70-MIN($J$3:$J$100))+IF(Settings!$D$26&gt;0,MAX(0,LARGE($J$3:$J$100,Settings!$F$21*Settings!$D$23)-LARGE(($Q$3:$Q$150,$J$3:$J$100),Settings!$F$21*(Settings!$D$23+Settings!$D$24+Settings!$D$26))),0)</f>
        <v>-110.05661710000004</v>
      </c>
      <c r="M70" s="15">
        <f>IFERROR((IFERROR(IF(Settings!$J$17=1,VLOOKUP(_xlfn.CONCAT(I70,H70),'full ppr adp'!$A:$K,11,FALSE),IF(Settings!$J$17=0,VLOOKUP(_xlfn.CONCAT(I70,H70),'standard adp'!$A:$J,10,FALSE),VLOOKUP(_xlfn.CONCAT(I70,H70),'half ppr adp'!$A:$J,10,FALSE))),VLOOKUP(_xlfn.CONCAT(I70,H70),'full ppr adp'!$A:$K,11,FALSE))),"UND")</f>
        <v>199.5</v>
      </c>
      <c r="O70" s="9" t="s">
        <v>239</v>
      </c>
      <c r="P70" s="9" t="s">
        <v>468</v>
      </c>
      <c r="Q70" s="8">
        <f>VLOOKUP(_xlfn.CONCAT(P70,O70),'wr data'!A:X,24,FALSE)</f>
        <v>120.73659049999998</v>
      </c>
      <c r="R70" s="2">
        <f>IFERROR(Q70-LARGE($Q$3:$Q$150,'Position Expectations'!$B$5+1),Q70-MIN($Q$3:$Q$150))</f>
        <v>-5.824004000000059</v>
      </c>
      <c r="S70" s="2">
        <f>IFERROR(Q70-LARGE($Q$3:$Q$150,Settings!$F$21*Settings!$D$24),Q70-MIN($Q$3:$Q$150))+IF(Settings!$D$26&gt;0,MAX(0,LARGE($Q$3:$Q$150,Settings!$F$21*Settings!$D$24)-LARGE(($Q$3:$Q$150,$J$3:$J$100),Settings!$F$21*(Settings!$D$23+Settings!$D$24+Settings!$D$26))),0)</f>
        <v>-51.011687400000028</v>
      </c>
      <c r="T70" s="15">
        <f>IFERROR((IFERROR(IF(Settings!$J$17=1,VLOOKUP(_xlfn.CONCAT(P70,O70),'full ppr adp'!$A:$K,11,FALSE),IF(Settings!$J$17=0,VLOOKUP(_xlfn.CONCAT(P70,O70),'standard adp'!$A:$J,10,FALSE),VLOOKUP(_xlfn.CONCAT(P70,O70),'half ppr adp'!$A:$J,10,FALSE))),VLOOKUP(_xlfn.CONCAT(P70,O70),'full ppr adp'!$A:$K,11,FALSE))),"UND")</f>
        <v>200</v>
      </c>
    </row>
    <row r="71" spans="1:20" x14ac:dyDescent="0.25">
      <c r="H71" s="9" t="s">
        <v>182</v>
      </c>
      <c r="I71" s="9" t="s">
        <v>510</v>
      </c>
      <c r="J71" s="8">
        <f>VLOOKUP(_xlfn.CONCAT(I71,H71),'rb data'!A:X,24,FALSE)</f>
        <v>58.949449119999997</v>
      </c>
      <c r="K71" s="2">
        <f>IFERROR(J71-LARGE($J$3:$J$100,'Position Expectations'!$B$4+1),J71-MIN($J$3:$J$100))</f>
        <v>-0.61707567999999924</v>
      </c>
      <c r="L71" s="2">
        <f>IFERROR(J71-LARGE($J$3:$J$100,Settings!$F$21*Settings!$D$23),J71-MIN($J$3:$J$100))+IF(Settings!$D$26&gt;0,MAX(0,LARGE($J$3:$J$100,Settings!$F$21*Settings!$D$23)-LARGE(($Q$3:$Q$150,$J$3:$J$100),Settings!$F$21*(Settings!$D$23+Settings!$D$24+Settings!$D$26))),0)</f>
        <v>-110.10621238000004</v>
      </c>
      <c r="M71" s="15">
        <f>IFERROR((IFERROR(IF(Settings!$J$17=1,VLOOKUP(_xlfn.CONCAT(I71,H71),'full ppr adp'!$A:$K,11,FALSE),IF(Settings!$J$17=0,VLOOKUP(_xlfn.CONCAT(I71,H71),'standard adp'!$A:$J,10,FALSE),VLOOKUP(_xlfn.CONCAT(I71,H71),'half ppr adp'!$A:$J,10,FALSE))),VLOOKUP(_xlfn.CONCAT(I71,H71),'full ppr adp'!$A:$K,11,FALSE))),"UND")</f>
        <v>218</v>
      </c>
      <c r="O71" s="9" t="s">
        <v>110</v>
      </c>
      <c r="P71" s="9" t="s">
        <v>484</v>
      </c>
      <c r="Q71" s="8">
        <f>VLOOKUP(_xlfn.CONCAT(P71,O71),'wr data'!A:X,24,FALSE)</f>
        <v>118.56131169999999</v>
      </c>
      <c r="R71" s="2">
        <f>IFERROR(Q71-LARGE($Q$3:$Q$150,'Position Expectations'!$B$5+1),Q71-MIN($Q$3:$Q$150))</f>
        <v>-7.9992828000000458</v>
      </c>
      <c r="S71" s="2">
        <f>IFERROR(Q71-LARGE($Q$3:$Q$150,Settings!$F$21*Settings!$D$24),Q71-MIN($Q$3:$Q$150))+IF(Settings!$D$26&gt;0,MAX(0,LARGE($Q$3:$Q$150,Settings!$F$21*Settings!$D$24)-LARGE(($Q$3:$Q$150,$J$3:$J$100),Settings!$F$21*(Settings!$D$23+Settings!$D$24+Settings!$D$26))),0)</f>
        <v>-53.186966200000015</v>
      </c>
      <c r="T71" s="15">
        <f>IFERROR((IFERROR(IF(Settings!$J$17=1,VLOOKUP(_xlfn.CONCAT(P71,O71),'full ppr adp'!$A:$K,11,FALSE),IF(Settings!$J$17=0,VLOOKUP(_xlfn.CONCAT(P71,O71),'standard adp'!$A:$J,10,FALSE),VLOOKUP(_xlfn.CONCAT(P71,O71),'half ppr adp'!$A:$J,10,FALSE))),VLOOKUP(_xlfn.CONCAT(P71,O71),'full ppr adp'!$A:$K,11,FALSE))),"UND")</f>
        <v>219</v>
      </c>
    </row>
    <row r="72" spans="1:20" ht="15" customHeight="1" x14ac:dyDescent="0.25">
      <c r="H72" s="9" t="s">
        <v>812</v>
      </c>
      <c r="I72" s="9" t="s">
        <v>477</v>
      </c>
      <c r="J72" s="8">
        <f>VLOOKUP(_xlfn.CONCAT(I72,H72),'rb data'!A:X,24,FALSE)</f>
        <v>58.805920800000003</v>
      </c>
      <c r="K72" s="2">
        <f>IFERROR(J72-LARGE($J$3:$J$100,'Position Expectations'!$B$4+1),J72-MIN($J$3:$J$100))</f>
        <v>-0.76060399999999362</v>
      </c>
      <c r="L72" s="2">
        <f>IFERROR(J72-LARGE($J$3:$J$100,Settings!$F$21*Settings!$D$23),J72-MIN($J$3:$J$100))+IF(Settings!$D$26&gt;0,MAX(0,LARGE($J$3:$J$100,Settings!$F$21*Settings!$D$23)-LARGE(($Q$3:$Q$150,$J$3:$J$100),Settings!$F$21*(Settings!$D$23+Settings!$D$24+Settings!$D$26))),0)</f>
        <v>-110.24974070000005</v>
      </c>
      <c r="M72" s="15">
        <f>IFERROR((IFERROR(IF(Settings!$J$17=1,VLOOKUP(_xlfn.CONCAT(I72,H72),'full ppr adp'!$A:$K,11,FALSE),IF(Settings!$J$17=0,VLOOKUP(_xlfn.CONCAT(I72,H72),'standard adp'!$A:$J,10,FALSE),VLOOKUP(_xlfn.CONCAT(I72,H72),'half ppr adp'!$A:$J,10,FALSE))),VLOOKUP(_xlfn.CONCAT(I72,H72),'full ppr adp'!$A:$K,11,FALSE))),"UND")</f>
        <v>234</v>
      </c>
      <c r="O72" s="9" t="s">
        <v>54</v>
      </c>
      <c r="P72" s="9" t="s">
        <v>491</v>
      </c>
      <c r="Q72" s="8">
        <f>VLOOKUP(_xlfn.CONCAT(P72,O72),'wr data'!A:X,24,FALSE)</f>
        <v>117.97637499999999</v>
      </c>
      <c r="R72" s="2">
        <f>IFERROR(Q72-LARGE($Q$3:$Q$150,'Position Expectations'!$B$5+1),Q72-MIN($Q$3:$Q$150))</f>
        <v>-8.5842195000000459</v>
      </c>
      <c r="S72" s="2">
        <f>IFERROR(Q72-LARGE($Q$3:$Q$150,Settings!$F$21*Settings!$D$24),Q72-MIN($Q$3:$Q$150))+IF(Settings!$D$26&gt;0,MAX(0,LARGE($Q$3:$Q$150,Settings!$F$21*Settings!$D$24)-LARGE(($Q$3:$Q$150,$J$3:$J$100),Settings!$F$21*(Settings!$D$23+Settings!$D$24+Settings!$D$26))),0)</f>
        <v>-53.771902900000015</v>
      </c>
      <c r="T72" s="15">
        <f>IFERROR((IFERROR(IF(Settings!$J$17=1,VLOOKUP(_xlfn.CONCAT(P72,O72),'full ppr adp'!$A:$K,11,FALSE),IF(Settings!$J$17=0,VLOOKUP(_xlfn.CONCAT(P72,O72),'standard adp'!$A:$J,10,FALSE),VLOOKUP(_xlfn.CONCAT(P72,O72),'half ppr adp'!$A:$J,10,FALSE))),VLOOKUP(_xlfn.CONCAT(P72,O72),'full ppr adp'!$A:$K,11,FALSE))),"UND")</f>
        <v>174.33333333333334</v>
      </c>
    </row>
    <row r="73" spans="1:20" x14ac:dyDescent="0.25">
      <c r="H73" s="9" t="s">
        <v>263</v>
      </c>
      <c r="I73" s="9" t="s">
        <v>505</v>
      </c>
      <c r="J73" s="8">
        <f>VLOOKUP(_xlfn.CONCAT(I73,H73),'rb data'!A:X,24,FALSE)</f>
        <v>58.194881679999995</v>
      </c>
      <c r="K73" s="2">
        <f>IFERROR(J73-LARGE($J$3:$J$100,'Position Expectations'!$B$4+1),J73-MIN($J$3:$J$100))</f>
        <v>-1.3716431200000017</v>
      </c>
      <c r="L73" s="2">
        <f>IFERROR(J73-LARGE($J$3:$J$100,Settings!$F$21*Settings!$D$23),J73-MIN($J$3:$J$100))+IF(Settings!$D$26&gt;0,MAX(0,LARGE($J$3:$J$100,Settings!$F$21*Settings!$D$23)-LARGE(($Q$3:$Q$150,$J$3:$J$100),Settings!$F$21*(Settings!$D$23+Settings!$D$24+Settings!$D$26))),0)</f>
        <v>-110.86077982000005</v>
      </c>
      <c r="M73" s="15">
        <f>IFERROR((IFERROR(IF(Settings!$J$17=1,VLOOKUP(_xlfn.CONCAT(I73,H73),'full ppr adp'!$A:$K,11,FALSE),IF(Settings!$J$17=0,VLOOKUP(_xlfn.CONCAT(I73,H73),'standard adp'!$A:$J,10,FALSE),VLOOKUP(_xlfn.CONCAT(I73,H73),'half ppr adp'!$A:$J,10,FALSE))),VLOOKUP(_xlfn.CONCAT(I73,H73),'full ppr adp'!$A:$K,11,FALSE))),"UND")</f>
        <v>181</v>
      </c>
      <c r="O73" s="9" t="s">
        <v>65</v>
      </c>
      <c r="P73" s="9" t="s">
        <v>492</v>
      </c>
      <c r="Q73" s="8">
        <f>VLOOKUP(_xlfn.CONCAT(P73,O73),'wr data'!A:X,24,FALSE)</f>
        <v>117.25539078000001</v>
      </c>
      <c r="R73" s="2">
        <f>IFERROR(Q73-LARGE($Q$3:$Q$150,'Position Expectations'!$B$5+1),Q73-MIN($Q$3:$Q$150))</f>
        <v>-9.3052037200000228</v>
      </c>
      <c r="S73" s="2">
        <f>IFERROR(Q73-LARGE($Q$3:$Q$150,Settings!$F$21*Settings!$D$24),Q73-MIN($Q$3:$Q$150))+IF(Settings!$D$26&gt;0,MAX(0,LARGE($Q$3:$Q$150,Settings!$F$21*Settings!$D$24)-LARGE(($Q$3:$Q$150,$J$3:$J$100),Settings!$F$21*(Settings!$D$23+Settings!$D$24+Settings!$D$26))),0)</f>
        <v>-54.492887119999992</v>
      </c>
      <c r="T73" s="15">
        <f>IFERROR((IFERROR(IF(Settings!$J$17=1,VLOOKUP(_xlfn.CONCAT(P73,O73),'full ppr adp'!$A:$K,11,FALSE),IF(Settings!$J$17=0,VLOOKUP(_xlfn.CONCAT(P73,O73),'standard adp'!$A:$J,10,FALSE),VLOOKUP(_xlfn.CONCAT(P73,O73),'half ppr adp'!$A:$J,10,FALSE))),VLOOKUP(_xlfn.CONCAT(P73,O73),'full ppr adp'!$A:$K,11,FALSE))),"UND")</f>
        <v>248</v>
      </c>
    </row>
    <row r="74" spans="1:20" x14ac:dyDescent="0.25">
      <c r="H74" s="9" t="s">
        <v>104</v>
      </c>
      <c r="I74" s="9" t="s">
        <v>464</v>
      </c>
      <c r="J74" s="8">
        <f>VLOOKUP(_xlfn.CONCAT(I74,H74),'rb data'!A:X,24,FALSE)</f>
        <v>56.423340799999998</v>
      </c>
      <c r="K74" s="2">
        <f>IFERROR(J74-LARGE($J$3:$J$100,'Position Expectations'!$B$4+1),J74-MIN($J$3:$J$100))</f>
        <v>-3.143183999999998</v>
      </c>
      <c r="L74" s="2">
        <f>IFERROR(J74-LARGE($J$3:$J$100,Settings!$F$21*Settings!$D$23),J74-MIN($J$3:$J$100))+IF(Settings!$D$26&gt;0,MAX(0,LARGE($J$3:$J$100,Settings!$F$21*Settings!$D$23)-LARGE(($Q$3:$Q$150,$J$3:$J$100),Settings!$F$21*(Settings!$D$23+Settings!$D$24+Settings!$D$26))),0)</f>
        <v>-112.63232070000004</v>
      </c>
      <c r="M74" s="15">
        <f>IFERROR((IFERROR(IF(Settings!$J$17=1,VLOOKUP(_xlfn.CONCAT(I74,H74),'full ppr adp'!$A:$K,11,FALSE),IF(Settings!$J$17=0,VLOOKUP(_xlfn.CONCAT(I74,H74),'standard adp'!$A:$J,10,FALSE),VLOOKUP(_xlfn.CONCAT(I74,H74),'half ppr adp'!$A:$J,10,FALSE))),VLOOKUP(_xlfn.CONCAT(I74,H74),'full ppr adp'!$A:$K,11,FALSE))),"UND")</f>
        <v>224.5</v>
      </c>
      <c r="O74" s="9" t="s">
        <v>232</v>
      </c>
      <c r="P74" s="9" t="s">
        <v>478</v>
      </c>
      <c r="Q74" s="8">
        <f>VLOOKUP(_xlfn.CONCAT(P74,O74),'wr data'!A:X,24,FALSE)</f>
        <v>111.17481705</v>
      </c>
      <c r="R74" s="2">
        <f>IFERROR(Q74-LARGE($Q$3:$Q$150,'Position Expectations'!$B$5+1),Q74-MIN($Q$3:$Q$150))</f>
        <v>-15.385777450000035</v>
      </c>
      <c r="S74" s="2">
        <f>IFERROR(Q74-LARGE($Q$3:$Q$150,Settings!$F$21*Settings!$D$24),Q74-MIN($Q$3:$Q$150))+IF(Settings!$D$26&gt;0,MAX(0,LARGE($Q$3:$Q$150,Settings!$F$21*Settings!$D$24)-LARGE(($Q$3:$Q$150,$J$3:$J$100),Settings!$F$21*(Settings!$D$23+Settings!$D$24+Settings!$D$26))),0)</f>
        <v>-60.573460850000004</v>
      </c>
      <c r="T74" s="15">
        <f>IFERROR((IFERROR(IF(Settings!$J$17=1,VLOOKUP(_xlfn.CONCAT(P74,O74),'full ppr adp'!$A:$K,11,FALSE),IF(Settings!$J$17=0,VLOOKUP(_xlfn.CONCAT(P74,O74),'standard adp'!$A:$J,10,FALSE),VLOOKUP(_xlfn.CONCAT(P74,O74),'half ppr adp'!$A:$J,10,FALSE))),VLOOKUP(_xlfn.CONCAT(P74,O74),'full ppr adp'!$A:$K,11,FALSE))),"UND")</f>
        <v>182</v>
      </c>
    </row>
    <row r="75" spans="1:20" x14ac:dyDescent="0.25">
      <c r="H75" s="9" t="s">
        <v>21</v>
      </c>
      <c r="I75" s="9" t="s">
        <v>542</v>
      </c>
      <c r="J75" s="8">
        <f>VLOOKUP(_xlfn.CONCAT(I75,H75),'rb data'!A:X,24,FALSE)</f>
        <v>55.122933800000006</v>
      </c>
      <c r="K75" s="2">
        <f>IFERROR(J75-LARGE($J$3:$J$100,'Position Expectations'!$B$4+1),J75-MIN($J$3:$J$100))</f>
        <v>-4.4435909999999907</v>
      </c>
      <c r="L75" s="2">
        <f>IFERROR(J75-LARGE($J$3:$J$100,Settings!$F$21*Settings!$D$23),J75-MIN($J$3:$J$100))+IF(Settings!$D$26&gt;0,MAX(0,LARGE($J$3:$J$100,Settings!$F$21*Settings!$D$23)-LARGE(($Q$3:$Q$150,$J$3:$J$100),Settings!$F$21*(Settings!$D$23+Settings!$D$24+Settings!$D$26))),0)</f>
        <v>-113.93272770000004</v>
      </c>
      <c r="M75" s="15">
        <f>IFERROR((IFERROR(IF(Settings!$J$17=1,VLOOKUP(_xlfn.CONCAT(I75,H75),'full ppr adp'!$A:$K,11,FALSE),IF(Settings!$J$17=0,VLOOKUP(_xlfn.CONCAT(I75,H75),'standard adp'!$A:$J,10,FALSE),VLOOKUP(_xlfn.CONCAT(I75,H75),'half ppr adp'!$A:$J,10,FALSE))),VLOOKUP(_xlfn.CONCAT(I75,H75),'full ppr adp'!$A:$K,11,FALSE))),"UND")</f>
        <v>262</v>
      </c>
      <c r="O75" s="9" t="s">
        <v>178</v>
      </c>
      <c r="P75" s="9" t="s">
        <v>510</v>
      </c>
      <c r="Q75" s="8">
        <f>VLOOKUP(_xlfn.CONCAT(P75,O75),'wr data'!A:X,24,FALSE)</f>
        <v>110.85438528000002</v>
      </c>
      <c r="R75" s="2">
        <f>IFERROR(Q75-LARGE($Q$3:$Q$150,'Position Expectations'!$B$5+1),Q75-MIN($Q$3:$Q$150))</f>
        <v>-15.706209220000019</v>
      </c>
      <c r="S75" s="2">
        <f>IFERROR(Q75-LARGE($Q$3:$Q$150,Settings!$F$21*Settings!$D$24),Q75-MIN($Q$3:$Q$150))+IF(Settings!$D$26&gt;0,MAX(0,LARGE($Q$3:$Q$150,Settings!$F$21*Settings!$D$24)-LARGE(($Q$3:$Q$150,$J$3:$J$100),Settings!$F$21*(Settings!$D$23+Settings!$D$24+Settings!$D$26))),0)</f>
        <v>-60.893892619999988</v>
      </c>
      <c r="T75" s="15">
        <f>IFERROR((IFERROR(IF(Settings!$J$17=1,VLOOKUP(_xlfn.CONCAT(P75,O75),'full ppr adp'!$A:$K,11,FALSE),IF(Settings!$J$17=0,VLOOKUP(_xlfn.CONCAT(P75,O75),'standard adp'!$A:$J,10,FALSE),VLOOKUP(_xlfn.CONCAT(P75,O75),'half ppr adp'!$A:$J,10,FALSE))),VLOOKUP(_xlfn.CONCAT(P75,O75),'full ppr adp'!$A:$K,11,FALSE))),"UND")</f>
        <v>257</v>
      </c>
    </row>
    <row r="76" spans="1:20" x14ac:dyDescent="0.25">
      <c r="H76" s="9" t="s">
        <v>293</v>
      </c>
      <c r="I76" s="9" t="s">
        <v>502</v>
      </c>
      <c r="J76" s="8">
        <f>VLOOKUP(_xlfn.CONCAT(I76,H76),'rb data'!A:X,24,FALSE)</f>
        <v>51.601636800000001</v>
      </c>
      <c r="K76" s="2">
        <f>IFERROR(J76-LARGE($J$3:$J$100,'Position Expectations'!$B$4+1),J76-MIN($J$3:$J$100))</f>
        <v>-7.9648879999999949</v>
      </c>
      <c r="L76" s="2">
        <f>IFERROR(J76-LARGE($J$3:$J$100,Settings!$F$21*Settings!$D$23),J76-MIN($J$3:$J$100))+IF(Settings!$D$26&gt;0,MAX(0,LARGE($J$3:$J$100,Settings!$F$21*Settings!$D$23)-LARGE(($Q$3:$Q$150,$J$3:$J$100),Settings!$F$21*(Settings!$D$23+Settings!$D$24+Settings!$D$26))),0)</f>
        <v>-117.45402470000005</v>
      </c>
      <c r="M76" s="15">
        <f>IFERROR((IFERROR(IF(Settings!$J$17=1,VLOOKUP(_xlfn.CONCAT(I76,H76),'full ppr adp'!$A:$K,11,FALSE),IF(Settings!$J$17=0,VLOOKUP(_xlfn.CONCAT(I76,H76),'standard adp'!$A:$J,10,FALSE),VLOOKUP(_xlfn.CONCAT(I76,H76),'half ppr adp'!$A:$J,10,FALSE))),VLOOKUP(_xlfn.CONCAT(I76,H76),'full ppr adp'!$A:$K,11,FALSE))),"UND")</f>
        <v>228.66666666666666</v>
      </c>
      <c r="O76" s="9" t="s">
        <v>37</v>
      </c>
      <c r="P76" s="9" t="s">
        <v>513</v>
      </c>
      <c r="Q76" s="8">
        <f>VLOOKUP(_xlfn.CONCAT(P76,O76),'wr data'!A:X,24,FALSE)</f>
        <v>107.76940550000002</v>
      </c>
      <c r="R76" s="2">
        <f>IFERROR(Q76-LARGE($Q$3:$Q$150,'Position Expectations'!$B$5+1),Q76-MIN($Q$3:$Q$150))</f>
        <v>-18.791189000000017</v>
      </c>
      <c r="S76" s="2">
        <f>IFERROR(Q76-LARGE($Q$3:$Q$150,Settings!$F$21*Settings!$D$24),Q76-MIN($Q$3:$Q$150))+IF(Settings!$D$26&gt;0,MAX(0,LARGE($Q$3:$Q$150,Settings!$F$21*Settings!$D$24)-LARGE(($Q$3:$Q$150,$J$3:$J$100),Settings!$F$21*(Settings!$D$23+Settings!$D$24+Settings!$D$26))),0)</f>
        <v>-63.978872399999986</v>
      </c>
      <c r="T76" s="15">
        <f>IFERROR((IFERROR(IF(Settings!$J$17=1,VLOOKUP(_xlfn.CONCAT(P76,O76),'full ppr adp'!$A:$K,11,FALSE),IF(Settings!$J$17=0,VLOOKUP(_xlfn.CONCAT(P76,O76),'standard adp'!$A:$J,10,FALSE),VLOOKUP(_xlfn.CONCAT(P76,O76),'half ppr adp'!$A:$J,10,FALSE))),VLOOKUP(_xlfn.CONCAT(P76,O76),'full ppr adp'!$A:$K,11,FALSE))),"UND")</f>
        <v>208.33333333333334</v>
      </c>
    </row>
    <row r="77" spans="1:20" x14ac:dyDescent="0.25">
      <c r="H77" s="9" t="s">
        <v>292</v>
      </c>
      <c r="I77" s="9" t="s">
        <v>502</v>
      </c>
      <c r="J77" s="8">
        <f>VLOOKUP(_xlfn.CONCAT(I77,H77),'rb data'!A:X,24,FALSE)</f>
        <v>50.459935900000005</v>
      </c>
      <c r="K77" s="2">
        <f>IFERROR(J77-LARGE($J$3:$J$100,'Position Expectations'!$B$4+1),J77-MIN($J$3:$J$100))</f>
        <v>-9.1065888999999913</v>
      </c>
      <c r="L77" s="2">
        <f>IFERROR(J77-LARGE($J$3:$J$100,Settings!$F$21*Settings!$D$23),J77-MIN($J$3:$J$100))+IF(Settings!$D$26&gt;0,MAX(0,LARGE($J$3:$J$100,Settings!$F$21*Settings!$D$23)-LARGE(($Q$3:$Q$150,$J$3:$J$100),Settings!$F$21*(Settings!$D$23+Settings!$D$24+Settings!$D$26))),0)</f>
        <v>-118.59572560000004</v>
      </c>
      <c r="M77" s="15">
        <f>IFERROR((IFERROR(IF(Settings!$J$17=1,VLOOKUP(_xlfn.CONCAT(I77,H77),'full ppr adp'!$A:$K,11,FALSE),IF(Settings!$J$17=0,VLOOKUP(_xlfn.CONCAT(I77,H77),'standard adp'!$A:$J,10,FALSE),VLOOKUP(_xlfn.CONCAT(I77,H77),'half ppr adp'!$A:$J,10,FALSE))),VLOOKUP(_xlfn.CONCAT(I77,H77),'full ppr adp'!$A:$K,11,FALSE))),"UND")</f>
        <v>206</v>
      </c>
      <c r="O77" s="9" t="s">
        <v>289</v>
      </c>
      <c r="P77" s="9" t="s">
        <v>502</v>
      </c>
      <c r="Q77" s="8">
        <f>VLOOKUP(_xlfn.CONCAT(P77,O77),'wr data'!A:X,24,FALSE)</f>
        <v>103.24616191999999</v>
      </c>
      <c r="R77" s="2">
        <f>IFERROR(Q77-LARGE($Q$3:$Q$150,'Position Expectations'!$B$5+1),Q77-MIN($Q$3:$Q$150))</f>
        <v>-23.314432580000044</v>
      </c>
      <c r="S77" s="2">
        <f>IFERROR(Q77-LARGE($Q$3:$Q$150,Settings!$F$21*Settings!$D$24),Q77-MIN($Q$3:$Q$150))+IF(Settings!$D$26&gt;0,MAX(0,LARGE($Q$3:$Q$150,Settings!$F$21*Settings!$D$24)-LARGE(($Q$3:$Q$150,$J$3:$J$100),Settings!$F$21*(Settings!$D$23+Settings!$D$24+Settings!$D$26))),0)</f>
        <v>-68.502115980000013</v>
      </c>
      <c r="T77" s="15">
        <f>IFERROR((IFERROR(IF(Settings!$J$17=1,VLOOKUP(_xlfn.CONCAT(P77,O77),'full ppr adp'!$A:$K,11,FALSE),IF(Settings!$J$17=0,VLOOKUP(_xlfn.CONCAT(P77,O77),'standard adp'!$A:$J,10,FALSE),VLOOKUP(_xlfn.CONCAT(P77,O77),'half ppr adp'!$A:$J,10,FALSE))),VLOOKUP(_xlfn.CONCAT(P77,O77),'full ppr adp'!$A:$K,11,FALSE))),"UND")</f>
        <v>216</v>
      </c>
    </row>
    <row r="78" spans="1:20" x14ac:dyDescent="0.25">
      <c r="H78" s="9" t="s">
        <v>59</v>
      </c>
      <c r="I78" s="9" t="s">
        <v>491</v>
      </c>
      <c r="J78" s="8">
        <f>VLOOKUP(_xlfn.CONCAT(I78,H78),'rb data'!A:X,24,FALSE)</f>
        <v>49.191722175000002</v>
      </c>
      <c r="K78" s="2">
        <f>IFERROR(J78-LARGE($J$3:$J$100,'Position Expectations'!$B$4+1),J78-MIN($J$3:$J$100))</f>
        <v>-10.374802624999994</v>
      </c>
      <c r="L78" s="2">
        <f>IFERROR(J78-LARGE($J$3:$J$100,Settings!$F$21*Settings!$D$23),J78-MIN($J$3:$J$100))+IF(Settings!$D$26&gt;0,MAX(0,LARGE($J$3:$J$100,Settings!$F$21*Settings!$D$23)-LARGE(($Q$3:$Q$150,$J$3:$J$100),Settings!$F$21*(Settings!$D$23+Settings!$D$24+Settings!$D$26))),0)</f>
        <v>-119.86393932500005</v>
      </c>
      <c r="M78" s="15">
        <f>IFERROR((IFERROR(IF(Settings!$J$17=1,VLOOKUP(_xlfn.CONCAT(I78,H78),'full ppr adp'!$A:$K,11,FALSE),IF(Settings!$J$17=0,VLOOKUP(_xlfn.CONCAT(I78,H78),'standard adp'!$A:$J,10,FALSE),VLOOKUP(_xlfn.CONCAT(I78,H78),'half ppr adp'!$A:$J,10,FALSE))),VLOOKUP(_xlfn.CONCAT(I78,H78),'full ppr adp'!$A:$K,11,FALSE))),"UND")</f>
        <v>325</v>
      </c>
      <c r="O78" s="9" t="s">
        <v>71</v>
      </c>
      <c r="P78" s="9" t="s">
        <v>495</v>
      </c>
      <c r="Q78" s="8">
        <f>VLOOKUP(_xlfn.CONCAT(P78,O78),'wr data'!A:X,24,FALSE)</f>
        <v>102.70337583999999</v>
      </c>
      <c r="R78" s="2">
        <f>IFERROR(Q78-LARGE($Q$3:$Q$150,'Position Expectations'!$B$5+1),Q78-MIN($Q$3:$Q$150))</f>
        <v>-23.857218660000044</v>
      </c>
      <c r="S78" s="2">
        <f>IFERROR(Q78-LARGE($Q$3:$Q$150,Settings!$F$21*Settings!$D$24),Q78-MIN($Q$3:$Q$150))+IF(Settings!$D$26&gt;0,MAX(0,LARGE($Q$3:$Q$150,Settings!$F$21*Settings!$D$24)-LARGE(($Q$3:$Q$150,$J$3:$J$100),Settings!$F$21*(Settings!$D$23+Settings!$D$24+Settings!$D$26))),0)</f>
        <v>-69.044902060000013</v>
      </c>
      <c r="T78" s="15">
        <f>IFERROR((IFERROR(IF(Settings!$J$17=1,VLOOKUP(_xlfn.CONCAT(P78,O78),'full ppr adp'!$A:$K,11,FALSE),IF(Settings!$J$17=0,VLOOKUP(_xlfn.CONCAT(P78,O78),'standard adp'!$A:$J,10,FALSE),VLOOKUP(_xlfn.CONCAT(P78,O78),'half ppr adp'!$A:$J,10,FALSE))),VLOOKUP(_xlfn.CONCAT(P78,O78),'full ppr adp'!$A:$K,11,FALSE))),"UND")</f>
        <v>189</v>
      </c>
    </row>
    <row r="79" spans="1:20" x14ac:dyDescent="0.25">
      <c r="H79" s="9" t="s">
        <v>443</v>
      </c>
      <c r="I79" s="9" t="s">
        <v>484</v>
      </c>
      <c r="J79" s="8">
        <f>VLOOKUP(_xlfn.CONCAT(I79,H79),'rb data'!A:X,24,FALSE)</f>
        <v>48.842111200000005</v>
      </c>
      <c r="K79" s="2">
        <f>IFERROR(J79-LARGE($J$3:$J$100,'Position Expectations'!$B$4+1),J79-MIN($J$3:$J$100))</f>
        <v>-10.724413599999991</v>
      </c>
      <c r="L79" s="2">
        <f>IFERROR(J79-LARGE($J$3:$J$100,Settings!$F$21*Settings!$D$23),J79-MIN($J$3:$J$100))+IF(Settings!$D$26&gt;0,MAX(0,LARGE($J$3:$J$100,Settings!$F$21*Settings!$D$23)-LARGE(($Q$3:$Q$150,$J$3:$J$100),Settings!$F$21*(Settings!$D$23+Settings!$D$24+Settings!$D$26))),0)</f>
        <v>-120.21355030000004</v>
      </c>
      <c r="M79" s="15">
        <f>IFERROR((IFERROR(IF(Settings!$J$17=1,VLOOKUP(_xlfn.CONCAT(I79,H79),'full ppr adp'!$A:$K,11,FALSE),IF(Settings!$J$17=0,VLOOKUP(_xlfn.CONCAT(I79,H79),'standard adp'!$A:$J,10,FALSE),VLOOKUP(_xlfn.CONCAT(I79,H79),'half ppr adp'!$A:$J,10,FALSE))),VLOOKUP(_xlfn.CONCAT(I79,H79),'full ppr adp'!$A:$K,11,FALSE))),"UND")</f>
        <v>219</v>
      </c>
      <c r="O79" s="9" t="s">
        <v>449</v>
      </c>
      <c r="P79" s="9" t="s">
        <v>495</v>
      </c>
      <c r="Q79" s="8">
        <f>VLOOKUP(_xlfn.CONCAT(P79,O79),'wr data'!A:X,24,FALSE)</f>
        <v>102.51167789999998</v>
      </c>
      <c r="R79" s="2">
        <f>IFERROR(Q79-LARGE($Q$3:$Q$150,'Position Expectations'!$B$5+1),Q79-MIN($Q$3:$Q$150))</f>
        <v>-24.048916600000055</v>
      </c>
      <c r="S79" s="2">
        <f>IFERROR(Q79-LARGE($Q$3:$Q$150,Settings!$F$21*Settings!$D$24),Q79-MIN($Q$3:$Q$150))+IF(Settings!$D$26&gt;0,MAX(0,LARGE($Q$3:$Q$150,Settings!$F$21*Settings!$D$24)-LARGE(($Q$3:$Q$150,$J$3:$J$100),Settings!$F$21*(Settings!$D$23+Settings!$D$24+Settings!$D$26))),0)</f>
        <v>-69.236600000000024</v>
      </c>
      <c r="T79" s="15">
        <f>IFERROR((IFERROR(IF(Settings!$J$17=1,VLOOKUP(_xlfn.CONCAT(P79,O79),'full ppr adp'!$A:$K,11,FALSE),IF(Settings!$J$17=0,VLOOKUP(_xlfn.CONCAT(P79,O79),'standard adp'!$A:$J,10,FALSE),VLOOKUP(_xlfn.CONCAT(P79,O79),'half ppr adp'!$A:$J,10,FALSE))),VLOOKUP(_xlfn.CONCAT(P79,O79),'full ppr adp'!$A:$K,11,FALSE))),"UND")</f>
        <v>222.5</v>
      </c>
    </row>
    <row r="80" spans="1:20" x14ac:dyDescent="0.25">
      <c r="H80" s="9" t="s">
        <v>10</v>
      </c>
      <c r="I80" s="9" t="s">
        <v>516</v>
      </c>
      <c r="J80" s="8">
        <f>VLOOKUP(_xlfn.CONCAT(I80,H80),'rb data'!A:X,24,FALSE)</f>
        <v>48.288943840000009</v>
      </c>
      <c r="K80" s="2">
        <f>IFERROR(J80-LARGE($J$3:$J$100,'Position Expectations'!$B$4+1),J80-MIN($J$3:$J$100))</f>
        <v>-11.277580959999987</v>
      </c>
      <c r="L80" s="2">
        <f>IFERROR(J80-LARGE($J$3:$J$100,Settings!$F$21*Settings!$D$23),J80-MIN($J$3:$J$100))+IF(Settings!$D$26&gt;0,MAX(0,LARGE($J$3:$J$100,Settings!$F$21*Settings!$D$23)-LARGE(($Q$3:$Q$150,$J$3:$J$100),Settings!$F$21*(Settings!$D$23+Settings!$D$24+Settings!$D$26))),0)</f>
        <v>-120.76671766000004</v>
      </c>
      <c r="M80" s="15">
        <f>IFERROR((IFERROR(IF(Settings!$J$17=1,VLOOKUP(_xlfn.CONCAT(I80,H80),'full ppr adp'!$A:$K,11,FALSE),IF(Settings!$J$17=0,VLOOKUP(_xlfn.CONCAT(I80,H80),'standard adp'!$A:$J,10,FALSE),VLOOKUP(_xlfn.CONCAT(I80,H80),'half ppr adp'!$A:$J,10,FALSE))),VLOOKUP(_xlfn.CONCAT(I80,H80),'full ppr adp'!$A:$K,11,FALSE))),"UND")</f>
        <v>230</v>
      </c>
      <c r="O80" s="9" t="s">
        <v>271</v>
      </c>
      <c r="P80" s="9" t="s">
        <v>475</v>
      </c>
      <c r="Q80" s="8">
        <f>VLOOKUP(_xlfn.CONCAT(P80,O80),'wr data'!A:X,24,FALSE)</f>
        <v>98.526290000000003</v>
      </c>
      <c r="R80" s="2">
        <f>IFERROR(Q80-LARGE($Q$3:$Q$150,'Position Expectations'!$B$5+1),Q80-MIN($Q$3:$Q$150))</f>
        <v>-28.034304500000033</v>
      </c>
      <c r="S80" s="2">
        <f>IFERROR(Q80-LARGE($Q$3:$Q$150,Settings!$F$21*Settings!$D$24),Q80-MIN($Q$3:$Q$150))+IF(Settings!$D$26&gt;0,MAX(0,LARGE($Q$3:$Q$150,Settings!$F$21*Settings!$D$24)-LARGE(($Q$3:$Q$150,$J$3:$J$100),Settings!$F$21*(Settings!$D$23+Settings!$D$24+Settings!$D$26))),0)</f>
        <v>-73.221987900000002</v>
      </c>
      <c r="T80" s="15">
        <f>IFERROR((IFERROR(IF(Settings!$J$17=1,VLOOKUP(_xlfn.CONCAT(P80,O80),'full ppr adp'!$A:$K,11,FALSE),IF(Settings!$J$17=0,VLOOKUP(_xlfn.CONCAT(P80,O80),'standard adp'!$A:$J,10,FALSE),VLOOKUP(_xlfn.CONCAT(P80,O80),'half ppr adp'!$A:$J,10,FALSE))),VLOOKUP(_xlfn.CONCAT(P80,O80),'full ppr adp'!$A:$K,11,FALSE))),"UND")</f>
        <v>162.5</v>
      </c>
    </row>
    <row r="81" spans="8:20" x14ac:dyDescent="0.25">
      <c r="H81" s="9" t="s">
        <v>806</v>
      </c>
      <c r="I81" s="9" t="s">
        <v>463</v>
      </c>
      <c r="J81" s="8">
        <f>VLOOKUP(_xlfn.CONCAT(I81,H81),'rb data'!A:X,24,FALSE)</f>
        <v>46.801683100000005</v>
      </c>
      <c r="K81" s="2">
        <f>IFERROR(J81-LARGE($J$3:$J$100,'Position Expectations'!$B$4+1),J81-MIN($J$3:$J$100))</f>
        <v>-12.764841699999991</v>
      </c>
      <c r="L81" s="2">
        <f>IFERROR(J81-LARGE($J$3:$J$100,Settings!$F$21*Settings!$D$23),J81-MIN($J$3:$J$100))+IF(Settings!$D$26&gt;0,MAX(0,LARGE($J$3:$J$100,Settings!$F$21*Settings!$D$23)-LARGE(($Q$3:$Q$150,$J$3:$J$100),Settings!$F$21*(Settings!$D$23+Settings!$D$24+Settings!$D$26))),0)</f>
        <v>-122.25397840000004</v>
      </c>
      <c r="M81" s="15">
        <f>IFERROR((IFERROR(IF(Settings!$J$17=1,VLOOKUP(_xlfn.CONCAT(I81,H81),'full ppr adp'!$A:$K,11,FALSE),IF(Settings!$J$17=0,VLOOKUP(_xlfn.CONCAT(I81,H81),'standard adp'!$A:$J,10,FALSE),VLOOKUP(_xlfn.CONCAT(I81,H81),'half ppr adp'!$A:$J,10,FALSE))),VLOOKUP(_xlfn.CONCAT(I81,H81),'full ppr adp'!$A:$K,11,FALSE))),"UND")</f>
        <v>299.5</v>
      </c>
      <c r="O81" s="9" t="s">
        <v>778</v>
      </c>
      <c r="P81" s="9" t="s">
        <v>505</v>
      </c>
      <c r="Q81" s="8">
        <f>VLOOKUP(_xlfn.CONCAT(P81,O81),'wr data'!A:X,24,FALSE)</f>
        <v>95.857343999999998</v>
      </c>
      <c r="R81" s="2">
        <f>IFERROR(Q81-LARGE($Q$3:$Q$150,'Position Expectations'!$B$5+1),Q81-MIN($Q$3:$Q$150))</f>
        <v>-30.703250500000038</v>
      </c>
      <c r="S81" s="2">
        <f>IFERROR(Q81-LARGE($Q$3:$Q$150,Settings!$F$21*Settings!$D$24),Q81-MIN($Q$3:$Q$150))+IF(Settings!$D$26&gt;0,MAX(0,LARGE($Q$3:$Q$150,Settings!$F$21*Settings!$D$24)-LARGE(($Q$3:$Q$150,$J$3:$J$100),Settings!$F$21*(Settings!$D$23+Settings!$D$24+Settings!$D$26))),0)</f>
        <v>-75.890933900000007</v>
      </c>
      <c r="T81" s="15">
        <f>IFERROR((IFERROR(IF(Settings!$J$17=1,VLOOKUP(_xlfn.CONCAT(P81,O81),'full ppr adp'!$A:$K,11,FALSE),IF(Settings!$J$17=0,VLOOKUP(_xlfn.CONCAT(P81,O81),'standard adp'!$A:$J,10,FALSE),VLOOKUP(_xlfn.CONCAT(P81,O81),'half ppr adp'!$A:$J,10,FALSE))),VLOOKUP(_xlfn.CONCAT(P81,O81),'full ppr adp'!$A:$K,11,FALSE))),"UND")</f>
        <v>198</v>
      </c>
    </row>
    <row r="82" spans="8:20" x14ac:dyDescent="0.25">
      <c r="H82" s="9" t="s">
        <v>264</v>
      </c>
      <c r="I82" s="9" t="s">
        <v>505</v>
      </c>
      <c r="J82" s="8">
        <f>VLOOKUP(_xlfn.CONCAT(I82,H82),'rb data'!A:X,24,FALSE)</f>
        <v>45.644013800000003</v>
      </c>
      <c r="K82" s="2">
        <f>IFERROR(J82-LARGE($J$3:$J$100,'Position Expectations'!$B$4+1),J82-MIN($J$3:$J$100))</f>
        <v>-13.922510999999993</v>
      </c>
      <c r="L82" s="2">
        <f>IFERROR(J82-LARGE($J$3:$J$100,Settings!$F$21*Settings!$D$23),J82-MIN($J$3:$J$100))+IF(Settings!$D$26&gt;0,MAX(0,LARGE($J$3:$J$100,Settings!$F$21*Settings!$D$23)-LARGE(($Q$3:$Q$150,$J$3:$J$100),Settings!$F$21*(Settings!$D$23+Settings!$D$24+Settings!$D$26))),0)</f>
        <v>-123.41164770000003</v>
      </c>
      <c r="M82" s="15">
        <f>IFERROR((IFERROR(IF(Settings!$J$17=1,VLOOKUP(_xlfn.CONCAT(I82,H82),'full ppr adp'!$A:$K,11,FALSE),IF(Settings!$J$17=0,VLOOKUP(_xlfn.CONCAT(I82,H82),'standard adp'!$A:$J,10,FALSE),VLOOKUP(_xlfn.CONCAT(I82,H82),'half ppr adp'!$A:$J,10,FALSE))),VLOOKUP(_xlfn.CONCAT(I82,H82),'full ppr adp'!$A:$K,11,FALSE))),"UND")</f>
        <v>219.66666666666666</v>
      </c>
      <c r="O82" s="9" t="s">
        <v>240</v>
      </c>
      <c r="P82" s="9" t="s">
        <v>468</v>
      </c>
      <c r="Q82" s="8">
        <f>VLOOKUP(_xlfn.CONCAT(P82,O82),'wr data'!A:X,24,FALSE)</f>
        <v>91.772372509999983</v>
      </c>
      <c r="R82" s="2">
        <f>IFERROR(Q82-LARGE($Q$3:$Q$150,'Position Expectations'!$B$5+1),Q82-MIN($Q$3:$Q$150))</f>
        <v>-34.788221990000054</v>
      </c>
      <c r="S82" s="2">
        <f>IFERROR(Q82-LARGE($Q$3:$Q$150,Settings!$F$21*Settings!$D$24),Q82-MIN($Q$3:$Q$150))+IF(Settings!$D$26&gt;0,MAX(0,LARGE($Q$3:$Q$150,Settings!$F$21*Settings!$D$24)-LARGE(($Q$3:$Q$150,$J$3:$J$100),Settings!$F$21*(Settings!$D$23+Settings!$D$24+Settings!$D$26))),0)</f>
        <v>-79.975905390000023</v>
      </c>
      <c r="T82" s="15">
        <f>IFERROR((IFERROR(IF(Settings!$J$17=1,VLOOKUP(_xlfn.CONCAT(P82,O82),'full ppr adp'!$A:$K,11,FALSE),IF(Settings!$J$17=0,VLOOKUP(_xlfn.CONCAT(P82,O82),'standard adp'!$A:$J,10,FALSE),VLOOKUP(_xlfn.CONCAT(P82,O82),'half ppr adp'!$A:$J,10,FALSE))),VLOOKUP(_xlfn.CONCAT(P82,O82),'full ppr adp'!$A:$K,11,FALSE))),"UND")</f>
        <v>311</v>
      </c>
    </row>
    <row r="83" spans="8:20" x14ac:dyDescent="0.25">
      <c r="H83" s="9" t="s">
        <v>444</v>
      </c>
      <c r="I83" s="9" t="s">
        <v>487</v>
      </c>
      <c r="J83" s="8">
        <f>VLOOKUP(_xlfn.CONCAT(I83,H83),'rb data'!A:X,24,FALSE)</f>
        <v>43.535478859999998</v>
      </c>
      <c r="K83" s="2">
        <f>IFERROR(J83-LARGE($J$3:$J$100,'Position Expectations'!$B$4+1),J83-MIN($J$3:$J$100))</f>
        <v>-16.031045939999998</v>
      </c>
      <c r="L83" s="2">
        <f>IFERROR(J83-LARGE($J$3:$J$100,Settings!$F$21*Settings!$D$23),J83-MIN($J$3:$J$100))+IF(Settings!$D$26&gt;0,MAX(0,LARGE($J$3:$J$100,Settings!$F$21*Settings!$D$23)-LARGE(($Q$3:$Q$150,$J$3:$J$100),Settings!$F$21*(Settings!$D$23+Settings!$D$24+Settings!$D$26))),0)</f>
        <v>-125.52018264000004</v>
      </c>
      <c r="M83" s="15">
        <f>IFERROR((IFERROR(IF(Settings!$J$17=1,VLOOKUP(_xlfn.CONCAT(I83,H83),'full ppr adp'!$A:$K,11,FALSE),IF(Settings!$J$17=0,VLOOKUP(_xlfn.CONCAT(I83,H83),'standard adp'!$A:$J,10,FALSE),VLOOKUP(_xlfn.CONCAT(I83,H83),'half ppr adp'!$A:$J,10,FALSE))),VLOOKUP(_xlfn.CONCAT(I83,H83),'full ppr adp'!$A:$K,11,FALSE))),"UND")</f>
        <v>192.33333333333334</v>
      </c>
      <c r="O83" s="9" t="s">
        <v>233</v>
      </c>
      <c r="P83" s="9" t="s">
        <v>478</v>
      </c>
      <c r="Q83" s="8">
        <f>VLOOKUP(_xlfn.CONCAT(P83,O83),'wr data'!A:X,24,FALSE)</f>
        <v>91.688857200000001</v>
      </c>
      <c r="R83" s="2">
        <f>IFERROR(Q83-LARGE($Q$3:$Q$150,'Position Expectations'!$B$5+1),Q83-MIN($Q$3:$Q$150))</f>
        <v>-34.871737300000035</v>
      </c>
      <c r="S83" s="2">
        <f>IFERROR(Q83-LARGE($Q$3:$Q$150,Settings!$F$21*Settings!$D$24),Q83-MIN($Q$3:$Q$150))+IF(Settings!$D$26&gt;0,MAX(0,LARGE($Q$3:$Q$150,Settings!$F$21*Settings!$D$24)-LARGE(($Q$3:$Q$150,$J$3:$J$100),Settings!$F$21*(Settings!$D$23+Settings!$D$24+Settings!$D$26))),0)</f>
        <v>-80.059420700000004</v>
      </c>
      <c r="T83" s="15">
        <f>IFERROR((IFERROR(IF(Settings!$J$17=1,VLOOKUP(_xlfn.CONCAT(P83,O83),'full ppr adp'!$A:$K,11,FALSE),IF(Settings!$J$17=0,VLOOKUP(_xlfn.CONCAT(P83,O83),'standard adp'!$A:$J,10,FALSE),VLOOKUP(_xlfn.CONCAT(P83,O83),'half ppr adp'!$A:$J,10,FALSE))),VLOOKUP(_xlfn.CONCAT(P83,O83),'full ppr adp'!$A:$K,11,FALSE))),"UND")</f>
        <v>206.33333333333334</v>
      </c>
    </row>
    <row r="84" spans="8:20" x14ac:dyDescent="0.25">
      <c r="H84" s="9" t="s">
        <v>294</v>
      </c>
      <c r="I84" s="9" t="s">
        <v>502</v>
      </c>
      <c r="J84" s="8">
        <f>VLOOKUP(_xlfn.CONCAT(I84,H84),'rb data'!A:X,24,FALSE)</f>
        <v>39.996941400000004</v>
      </c>
      <c r="K84" s="2">
        <f>IFERROR(J84-LARGE($J$3:$J$100,'Position Expectations'!$B$4+1),J84-MIN($J$3:$J$100))</f>
        <v>-19.569583399999992</v>
      </c>
      <c r="L84" s="2">
        <f>IFERROR(J84-LARGE($J$3:$J$100,Settings!$F$21*Settings!$D$23),J84-MIN($J$3:$J$100))+IF(Settings!$D$26&gt;0,MAX(0,LARGE($J$3:$J$100,Settings!$F$21*Settings!$D$23)-LARGE(($Q$3:$Q$150,$J$3:$J$100),Settings!$F$21*(Settings!$D$23+Settings!$D$24+Settings!$D$26))),0)</f>
        <v>-129.05872010000004</v>
      </c>
      <c r="M84" s="15">
        <f>IFERROR((IFERROR(IF(Settings!$J$17=1,VLOOKUP(_xlfn.CONCAT(I84,H84),'full ppr adp'!$A:$K,11,FALSE),IF(Settings!$J$17=0,VLOOKUP(_xlfn.CONCAT(I84,H84),'standard adp'!$A:$J,10,FALSE),VLOOKUP(_xlfn.CONCAT(I84,H84),'half ppr adp'!$A:$J,10,FALSE))),VLOOKUP(_xlfn.CONCAT(I84,H84),'full ppr adp'!$A:$K,11,FALSE))),"UND")</f>
        <v>214</v>
      </c>
      <c r="O84" s="9" t="s">
        <v>38</v>
      </c>
      <c r="P84" s="9" t="s">
        <v>513</v>
      </c>
      <c r="Q84" s="8">
        <f>VLOOKUP(_xlfn.CONCAT(P84,O84),'wr data'!A:X,24,FALSE)</f>
        <v>88.211868400000014</v>
      </c>
      <c r="R84" s="2">
        <f>IFERROR(Q84-LARGE($Q$3:$Q$150,'Position Expectations'!$B$5+1),Q84-MIN($Q$3:$Q$150))</f>
        <v>-38.348726100000022</v>
      </c>
      <c r="S84" s="2">
        <f>IFERROR(Q84-LARGE($Q$3:$Q$150,Settings!$F$21*Settings!$D$24),Q84-MIN($Q$3:$Q$150))+IF(Settings!$D$26&gt;0,MAX(0,LARGE($Q$3:$Q$150,Settings!$F$21*Settings!$D$24)-LARGE(($Q$3:$Q$150,$J$3:$J$100),Settings!$F$21*(Settings!$D$23+Settings!$D$24+Settings!$D$26))),0)</f>
        <v>-83.536409499999991</v>
      </c>
      <c r="T84" s="15">
        <f>IFERROR((IFERROR(IF(Settings!$J$17=1,VLOOKUP(_xlfn.CONCAT(P84,O84),'full ppr adp'!$A:$K,11,FALSE),IF(Settings!$J$17=0,VLOOKUP(_xlfn.CONCAT(P84,O84),'standard adp'!$A:$J,10,FALSE),VLOOKUP(_xlfn.CONCAT(P84,O84),'half ppr adp'!$A:$J,10,FALSE))),VLOOKUP(_xlfn.CONCAT(P84,O84),'full ppr adp'!$A:$K,11,FALSE))),"UND")</f>
        <v>203</v>
      </c>
    </row>
    <row r="85" spans="8:20" x14ac:dyDescent="0.25">
      <c r="H85" s="9" t="s">
        <v>161</v>
      </c>
      <c r="I85" s="9" t="s">
        <v>463</v>
      </c>
      <c r="J85" s="8">
        <f>VLOOKUP(_xlfn.CONCAT(I85,H85),'rb data'!A:X,24,FALSE)</f>
        <v>39.136948200000006</v>
      </c>
      <c r="K85" s="2">
        <f>IFERROR(J85-LARGE($J$3:$J$100,'Position Expectations'!$B$4+1),J85-MIN($J$3:$J$100))</f>
        <v>-20.42957659999999</v>
      </c>
      <c r="L85" s="2">
        <f>IFERROR(J85-LARGE($J$3:$J$100,Settings!$F$21*Settings!$D$23),J85-MIN($J$3:$J$100))+IF(Settings!$D$26&gt;0,MAX(0,LARGE($J$3:$J$100,Settings!$F$21*Settings!$D$23)-LARGE(($Q$3:$Q$150,$J$3:$J$100),Settings!$F$21*(Settings!$D$23+Settings!$D$24+Settings!$D$26))),0)</f>
        <v>-129.91871330000004</v>
      </c>
      <c r="M85" s="15">
        <f>IFERROR((IFERROR(IF(Settings!$J$17=1,VLOOKUP(_xlfn.CONCAT(I85,H85),'full ppr adp'!$A:$K,11,FALSE),IF(Settings!$J$17=0,VLOOKUP(_xlfn.CONCAT(I85,H85),'standard adp'!$A:$J,10,FALSE),VLOOKUP(_xlfn.CONCAT(I85,H85),'half ppr adp'!$A:$J,10,FALSE))),VLOOKUP(_xlfn.CONCAT(I85,H85),'full ppr adp'!$A:$K,11,FALSE))),"UND")</f>
        <v>343</v>
      </c>
      <c r="O85" s="9" t="s">
        <v>148</v>
      </c>
      <c r="P85" s="9" t="s">
        <v>488</v>
      </c>
      <c r="Q85" s="8">
        <f>VLOOKUP(_xlfn.CONCAT(P85,O85),'wr data'!A:X,24,FALSE)</f>
        <v>86.083600000000004</v>
      </c>
      <c r="R85" s="2">
        <f>IFERROR(Q85-LARGE($Q$3:$Q$150,'Position Expectations'!$B$5+1),Q85-MIN($Q$3:$Q$150))</f>
        <v>-40.476994500000032</v>
      </c>
      <c r="S85" s="2">
        <f>IFERROR(Q85-LARGE($Q$3:$Q$150,Settings!$F$21*Settings!$D$24),Q85-MIN($Q$3:$Q$150))+IF(Settings!$D$26&gt;0,MAX(0,LARGE($Q$3:$Q$150,Settings!$F$21*Settings!$D$24)-LARGE(($Q$3:$Q$150,$J$3:$J$100),Settings!$F$21*(Settings!$D$23+Settings!$D$24+Settings!$D$26))),0)</f>
        <v>-85.664677900000001</v>
      </c>
      <c r="T85" s="15">
        <f>IFERROR((IFERROR(IF(Settings!$J$17=1,VLOOKUP(_xlfn.CONCAT(P85,O85),'full ppr adp'!$A:$K,11,FALSE),IF(Settings!$J$17=0,VLOOKUP(_xlfn.CONCAT(P85,O85),'standard adp'!$A:$J,10,FALSE),VLOOKUP(_xlfn.CONCAT(P85,O85),'half ppr adp'!$A:$J,10,FALSE))),VLOOKUP(_xlfn.CONCAT(P85,O85),'full ppr adp'!$A:$K,11,FALSE))),"UND")</f>
        <v>287</v>
      </c>
    </row>
    <row r="86" spans="8:20" x14ac:dyDescent="0.25">
      <c r="H86" s="9" t="s">
        <v>931</v>
      </c>
      <c r="I86" s="9" t="s">
        <v>508</v>
      </c>
      <c r="J86" s="8">
        <f>VLOOKUP(_xlfn.CONCAT(I86,H86),'rb data'!A:X,24,FALSE)</f>
        <v>38.937357800000001</v>
      </c>
      <c r="K86" s="2">
        <f>IFERROR(J86-LARGE($J$3:$J$100,'Position Expectations'!$B$4+1),J86-MIN($J$3:$J$100))</f>
        <v>-20.629166999999995</v>
      </c>
      <c r="L86" s="2">
        <f>IFERROR(J86-LARGE($J$3:$J$100,Settings!$F$21*Settings!$D$23),J86-MIN($J$3:$J$100))+IF(Settings!$D$26&gt;0,MAX(0,LARGE($J$3:$J$100,Settings!$F$21*Settings!$D$23)-LARGE(($Q$3:$Q$150,$J$3:$J$100),Settings!$F$21*(Settings!$D$23+Settings!$D$24+Settings!$D$26))),0)</f>
        <v>-130.11830370000004</v>
      </c>
      <c r="M86" s="15">
        <f>IFERROR((IFERROR(IF(Settings!$J$17=1,VLOOKUP(_xlfn.CONCAT(I86,H86),'full ppr adp'!$A:$K,11,FALSE),IF(Settings!$J$17=0,VLOOKUP(_xlfn.CONCAT(I86,H86),'standard adp'!$A:$J,10,FALSE),VLOOKUP(_xlfn.CONCAT(I86,H86),'half ppr adp'!$A:$J,10,FALSE))),VLOOKUP(_xlfn.CONCAT(I86,H86),'full ppr adp'!$A:$K,11,FALSE))),"UND")</f>
        <v>300</v>
      </c>
      <c r="O86" s="9" t="s">
        <v>46</v>
      </c>
      <c r="P86" s="9" t="s">
        <v>534</v>
      </c>
      <c r="Q86" s="8">
        <f>VLOOKUP(_xlfn.CONCAT(P86,O86),'wr data'!A:X,24,FALSE)</f>
        <v>83.415357399999991</v>
      </c>
      <c r="R86" s="2">
        <f>IFERROR(Q86-LARGE($Q$3:$Q$150,'Position Expectations'!$B$5+1),Q86-MIN($Q$3:$Q$150))</f>
        <v>-43.145237100000045</v>
      </c>
      <c r="S86" s="2">
        <f>IFERROR(Q86-LARGE($Q$3:$Q$150,Settings!$F$21*Settings!$D$24),Q86-MIN($Q$3:$Q$150))+IF(Settings!$D$26&gt;0,MAX(0,LARGE($Q$3:$Q$150,Settings!$F$21*Settings!$D$24)-LARGE(($Q$3:$Q$150,$J$3:$J$100),Settings!$F$21*(Settings!$D$23+Settings!$D$24+Settings!$D$26))),0)</f>
        <v>-88.332920500000014</v>
      </c>
      <c r="T86" s="15" t="str">
        <f>IFERROR((IFERROR(IF(Settings!$J$17=1,VLOOKUP(_xlfn.CONCAT(P86,O86),'full ppr adp'!$A:$K,11,FALSE),IF(Settings!$J$17=0,VLOOKUP(_xlfn.CONCAT(P86,O86),'standard adp'!$A:$J,10,FALSE),VLOOKUP(_xlfn.CONCAT(P86,O86),'half ppr adp'!$A:$J,10,FALSE))),VLOOKUP(_xlfn.CONCAT(P86,O86),'full ppr adp'!$A:$K,11,FALSE))),"UND")</f>
        <v>UND</v>
      </c>
    </row>
    <row r="87" spans="8:20" x14ac:dyDescent="0.25">
      <c r="H87" s="9" t="s">
        <v>413</v>
      </c>
      <c r="I87" s="9" t="s">
        <v>472</v>
      </c>
      <c r="J87" s="8">
        <f>VLOOKUP(_xlfn.CONCAT(I87,H87),'rb data'!A:X,24,FALSE)</f>
        <v>32.068569679999996</v>
      </c>
      <c r="K87" s="2">
        <f>IFERROR(J87-LARGE($J$3:$J$100,'Position Expectations'!$B$4+1),J87-MIN($J$3:$J$100))</f>
        <v>-27.49795512</v>
      </c>
      <c r="L87" s="2">
        <f>IFERROR(J87-LARGE($J$3:$J$100,Settings!$F$21*Settings!$D$23),J87-MIN($J$3:$J$100))+IF(Settings!$D$26&gt;0,MAX(0,LARGE($J$3:$J$100,Settings!$F$21*Settings!$D$23)-LARGE(($Q$3:$Q$150,$J$3:$J$100),Settings!$F$21*(Settings!$D$23+Settings!$D$24+Settings!$D$26))),0)</f>
        <v>-136.98709182000005</v>
      </c>
      <c r="M87" s="15">
        <f>IFERROR((IFERROR(IF(Settings!$J$17=1,VLOOKUP(_xlfn.CONCAT(I87,H87),'full ppr adp'!$A:$K,11,FALSE),IF(Settings!$J$17=0,VLOOKUP(_xlfn.CONCAT(I87,H87),'standard adp'!$A:$J,10,FALSE),VLOOKUP(_xlfn.CONCAT(I87,H87),'half ppr adp'!$A:$J,10,FALSE))),VLOOKUP(_xlfn.CONCAT(I87,H87),'full ppr adp'!$A:$K,11,FALSE))),"UND")</f>
        <v>249</v>
      </c>
      <c r="O87" s="9" t="s">
        <v>1350</v>
      </c>
      <c r="P87" s="9" t="s">
        <v>542</v>
      </c>
      <c r="Q87" s="8">
        <f>VLOOKUP(_xlfn.CONCAT(P87,O87),'wr data'!A:X,24,FALSE)</f>
        <v>80.064175240000012</v>
      </c>
      <c r="R87" s="2">
        <f>IFERROR(Q87-LARGE($Q$3:$Q$150,'Position Expectations'!$B$5+1),Q87-MIN($Q$3:$Q$150))</f>
        <v>-46.496419260000025</v>
      </c>
      <c r="S87" s="2">
        <f>IFERROR(Q87-LARGE($Q$3:$Q$150,Settings!$F$21*Settings!$D$24),Q87-MIN($Q$3:$Q$150))+IF(Settings!$D$26&gt;0,MAX(0,LARGE($Q$3:$Q$150,Settings!$F$21*Settings!$D$24)-LARGE(($Q$3:$Q$150,$J$3:$J$100),Settings!$F$21*(Settings!$D$23+Settings!$D$24+Settings!$D$26))),0)</f>
        <v>-91.684102659999994</v>
      </c>
      <c r="T87" s="15" t="str">
        <f>IFERROR((IFERROR(IF(Settings!$J$17=1,VLOOKUP(_xlfn.CONCAT(P87,O87),'full ppr adp'!$A:$K,11,FALSE),IF(Settings!$J$17=0,VLOOKUP(_xlfn.CONCAT(P87,O87),'standard adp'!$A:$J,10,FALSE),VLOOKUP(_xlfn.CONCAT(P87,O87),'half ppr adp'!$A:$J,10,FALSE))),VLOOKUP(_xlfn.CONCAT(P87,O87),'full ppr adp'!$A:$K,11,FALSE))),"UND")</f>
        <v>UND</v>
      </c>
    </row>
    <row r="88" spans="8:20" x14ac:dyDescent="0.25">
      <c r="H88" s="9" t="s">
        <v>414</v>
      </c>
      <c r="I88" s="9" t="s">
        <v>487</v>
      </c>
      <c r="J88" s="8">
        <f>VLOOKUP(_xlfn.CONCAT(I88,H88),'rb data'!A:X,24,FALSE)</f>
        <v>22.213501700000002</v>
      </c>
      <c r="K88" s="2">
        <f>IFERROR(J88-LARGE($J$3:$J$100,'Position Expectations'!$B$4+1),J88-MIN($J$3:$J$100))</f>
        <v>-37.353023099999994</v>
      </c>
      <c r="L88" s="2">
        <f>IFERROR(J88-LARGE($J$3:$J$100,Settings!$F$21*Settings!$D$23),J88-MIN($J$3:$J$100))+IF(Settings!$D$26&gt;0,MAX(0,LARGE($J$3:$J$100,Settings!$F$21*Settings!$D$23)-LARGE(($Q$3:$Q$150,$J$3:$J$100),Settings!$F$21*(Settings!$D$23+Settings!$D$24+Settings!$D$26))),0)</f>
        <v>-146.84215980000005</v>
      </c>
      <c r="M88" s="15">
        <f>IFERROR((IFERROR(IF(Settings!$J$17=1,VLOOKUP(_xlfn.CONCAT(I88,H88),'full ppr adp'!$A:$K,11,FALSE),IF(Settings!$J$17=0,VLOOKUP(_xlfn.CONCAT(I88,H88),'standard adp'!$A:$J,10,FALSE),VLOOKUP(_xlfn.CONCAT(I88,H88),'half ppr adp'!$A:$J,10,FALSE))),VLOOKUP(_xlfn.CONCAT(I88,H88),'full ppr adp'!$A:$K,11,FALSE))),"UND")</f>
        <v>131.66666666666666</v>
      </c>
      <c r="O88" s="9" t="s">
        <v>290</v>
      </c>
      <c r="P88" s="9" t="s">
        <v>502</v>
      </c>
      <c r="Q88" s="8">
        <f>VLOOKUP(_xlfn.CONCAT(P88,O88),'wr data'!A:X,24,FALSE)</f>
        <v>77.619578300000001</v>
      </c>
      <c r="R88" s="2">
        <f>IFERROR(Q88-LARGE($Q$3:$Q$150,'Position Expectations'!$B$5+1),Q88-MIN($Q$3:$Q$150))</f>
        <v>-48.941016200000035</v>
      </c>
      <c r="S88" s="2">
        <f>IFERROR(Q88-LARGE($Q$3:$Q$150,Settings!$F$21*Settings!$D$24),Q88-MIN($Q$3:$Q$150))+IF(Settings!$D$26&gt;0,MAX(0,LARGE($Q$3:$Q$150,Settings!$F$21*Settings!$D$24)-LARGE(($Q$3:$Q$150,$J$3:$J$100),Settings!$F$21*(Settings!$D$23+Settings!$D$24+Settings!$D$26))),0)</f>
        <v>-94.128699600000004</v>
      </c>
      <c r="T88" s="15">
        <f>IFERROR((IFERROR(IF(Settings!$J$17=1,VLOOKUP(_xlfn.CONCAT(P88,O88),'full ppr adp'!$A:$K,11,FALSE),IF(Settings!$J$17=0,VLOOKUP(_xlfn.CONCAT(P88,O88),'standard adp'!$A:$J,10,FALSE),VLOOKUP(_xlfn.CONCAT(P88,O88),'half ppr adp'!$A:$J,10,FALSE))),VLOOKUP(_xlfn.CONCAT(P88,O88),'full ppr adp'!$A:$K,11,FALSE))),"UND")</f>
        <v>221</v>
      </c>
    </row>
    <row r="89" spans="8:20" x14ac:dyDescent="0.25">
      <c r="O89" s="9" t="s">
        <v>179</v>
      </c>
      <c r="P89" s="9" t="s">
        <v>510</v>
      </c>
      <c r="Q89" s="8">
        <f>VLOOKUP(_xlfn.CONCAT(P89,O89),'wr data'!A:X,24,FALSE)</f>
        <v>77.268171300000006</v>
      </c>
      <c r="R89" s="2">
        <f>IFERROR(Q89-LARGE($Q$3:$Q$150,'Position Expectations'!$B$5+1),Q89-MIN($Q$3:$Q$150))</f>
        <v>-49.29242320000003</v>
      </c>
      <c r="S89" s="2">
        <f>IFERROR(Q89-LARGE($Q$3:$Q$150,Settings!$F$21*Settings!$D$24),Q89-MIN($Q$3:$Q$150))+IF(Settings!$D$26&gt;0,MAX(0,LARGE($Q$3:$Q$150,Settings!$F$21*Settings!$D$24)-LARGE(($Q$3:$Q$150,$J$3:$J$100),Settings!$F$21*(Settings!$D$23+Settings!$D$24+Settings!$D$26))),0)</f>
        <v>-94.480106599999999</v>
      </c>
      <c r="T89" s="15">
        <f>IFERROR((IFERROR(IF(Settings!$J$17=1,VLOOKUP(_xlfn.CONCAT(P89,O89),'full ppr adp'!$A:$K,11,FALSE),IF(Settings!$J$17=0,VLOOKUP(_xlfn.CONCAT(P89,O89),'standard adp'!$A:$J,10,FALSE),VLOOKUP(_xlfn.CONCAT(P89,O89),'half ppr adp'!$A:$J,10,FALSE))),VLOOKUP(_xlfn.CONCAT(P89,O89),'full ppr adp'!$A:$K,11,FALSE))),"UND")</f>
        <v>301.5</v>
      </c>
    </row>
    <row r="90" spans="8:20" x14ac:dyDescent="0.25">
      <c r="O90" s="9" t="s">
        <v>55</v>
      </c>
      <c r="P90" s="9" t="s">
        <v>491</v>
      </c>
      <c r="Q90" s="8">
        <f>VLOOKUP(_xlfn.CONCAT(P90,O90),'wr data'!A:X,24,FALSE)</f>
        <v>76.378974103000004</v>
      </c>
      <c r="R90" s="2">
        <f>IFERROR(Q90-LARGE($Q$3:$Q$150,'Position Expectations'!$B$5+1),Q90-MIN($Q$3:$Q$150))</f>
        <v>-50.181620397000032</v>
      </c>
      <c r="S90" s="2">
        <f>IFERROR(Q90-LARGE($Q$3:$Q$150,Settings!$F$21*Settings!$D$24),Q90-MIN($Q$3:$Q$150))+IF(Settings!$D$26&gt;0,MAX(0,LARGE($Q$3:$Q$150,Settings!$F$21*Settings!$D$24)-LARGE(($Q$3:$Q$150,$J$3:$J$100),Settings!$F$21*(Settings!$D$23+Settings!$D$24+Settings!$D$26))),0)</f>
        <v>-95.369303797000001</v>
      </c>
      <c r="T90" s="15">
        <f>IFERROR((IFERROR(IF(Settings!$J$17=1,VLOOKUP(_xlfn.CONCAT(P90,O90),'full ppr adp'!$A:$K,11,FALSE),IF(Settings!$J$17=0,VLOOKUP(_xlfn.CONCAT(P90,O90),'standard adp'!$A:$J,10,FALSE),VLOOKUP(_xlfn.CONCAT(P90,O90),'half ppr adp'!$A:$J,10,FALSE))),VLOOKUP(_xlfn.CONCAT(P90,O90),'full ppr adp'!$A:$K,11,FALSE))),"UND")</f>
        <v>285.5</v>
      </c>
    </row>
    <row r="91" spans="8:20" x14ac:dyDescent="0.25">
      <c r="O91" s="9" t="s">
        <v>196</v>
      </c>
      <c r="P91" s="9" t="s">
        <v>477</v>
      </c>
      <c r="Q91" s="8">
        <f>VLOOKUP(_xlfn.CONCAT(P91,O91),'wr data'!A:X,24,FALSE)</f>
        <v>76.35226320000001</v>
      </c>
      <c r="R91" s="2">
        <f>IFERROR(Q91-LARGE($Q$3:$Q$150,'Position Expectations'!$B$5+1),Q91-MIN($Q$3:$Q$150))</f>
        <v>-50.208331300000026</v>
      </c>
      <c r="S91" s="2">
        <f>IFERROR(Q91-LARGE($Q$3:$Q$150,Settings!$F$21*Settings!$D$24),Q91-MIN($Q$3:$Q$150))+IF(Settings!$D$26&gt;0,MAX(0,LARGE($Q$3:$Q$150,Settings!$F$21*Settings!$D$24)-LARGE(($Q$3:$Q$150,$J$3:$J$100),Settings!$F$21*(Settings!$D$23+Settings!$D$24+Settings!$D$26))),0)</f>
        <v>-95.396014699999995</v>
      </c>
      <c r="T91" s="15">
        <f>IFERROR((IFERROR(IF(Settings!$J$17=1,VLOOKUP(_xlfn.CONCAT(P91,O91),'full ppr adp'!$A:$K,11,FALSE),IF(Settings!$J$17=0,VLOOKUP(_xlfn.CONCAT(P91,O91),'standard adp'!$A:$J,10,FALSE),VLOOKUP(_xlfn.CONCAT(P91,O91),'half ppr adp'!$A:$J,10,FALSE))),VLOOKUP(_xlfn.CONCAT(P91,O91),'full ppr adp'!$A:$K,11,FALSE))),"UND")</f>
        <v>312</v>
      </c>
    </row>
    <row r="92" spans="8:20" x14ac:dyDescent="0.25">
      <c r="O92" s="9" t="s">
        <v>250</v>
      </c>
      <c r="P92" s="9" t="s">
        <v>553</v>
      </c>
      <c r="Q92" s="8">
        <f>VLOOKUP(_xlfn.CONCAT(P92,O92),'wr data'!A:X,24,FALSE)</f>
        <v>74.163072960000008</v>
      </c>
      <c r="R92" s="2">
        <f>IFERROR(Q92-LARGE($Q$3:$Q$150,'Position Expectations'!$B$5+1),Q92-MIN($Q$3:$Q$150))</f>
        <v>-52.397521540000028</v>
      </c>
      <c r="S92" s="2">
        <f>IFERROR(Q92-LARGE($Q$3:$Q$150,Settings!$F$21*Settings!$D$24),Q92-MIN($Q$3:$Q$150))+IF(Settings!$D$26&gt;0,MAX(0,LARGE($Q$3:$Q$150,Settings!$F$21*Settings!$D$24)-LARGE(($Q$3:$Q$150,$J$3:$J$100),Settings!$F$21*(Settings!$D$23+Settings!$D$24+Settings!$D$26))),0)</f>
        <v>-97.585204939999997</v>
      </c>
      <c r="T92" s="15">
        <f>IFERROR((IFERROR(IF(Settings!$J$17=1,VLOOKUP(_xlfn.CONCAT(P92,O92),'full ppr adp'!$A:$K,11,FALSE),IF(Settings!$J$17=0,VLOOKUP(_xlfn.CONCAT(P92,O92),'standard adp'!$A:$J,10,FALSE),VLOOKUP(_xlfn.CONCAT(P92,O92),'half ppr adp'!$A:$J,10,FALSE))),VLOOKUP(_xlfn.CONCAT(P92,O92),'full ppr adp'!$A:$K,11,FALSE))),"UND")</f>
        <v>340</v>
      </c>
    </row>
    <row r="93" spans="8:20" x14ac:dyDescent="0.25">
      <c r="O93" s="9" t="s">
        <v>28</v>
      </c>
      <c r="P93" s="9" t="s">
        <v>466</v>
      </c>
      <c r="Q93" s="8">
        <f>VLOOKUP(_xlfn.CONCAT(P93,O93),'wr data'!A:X,24,FALSE)</f>
        <v>72.967549247999997</v>
      </c>
      <c r="R93" s="2">
        <f>IFERROR(Q93-LARGE($Q$3:$Q$150,'Position Expectations'!$B$5+1),Q93-MIN($Q$3:$Q$150))</f>
        <v>-53.593045252000039</v>
      </c>
      <c r="S93" s="2">
        <f>IFERROR(Q93-LARGE($Q$3:$Q$150,Settings!$F$21*Settings!$D$24),Q93-MIN($Q$3:$Q$150))+IF(Settings!$D$26&gt;0,MAX(0,LARGE($Q$3:$Q$150,Settings!$F$21*Settings!$D$24)-LARGE(($Q$3:$Q$150,$J$3:$J$100),Settings!$F$21*(Settings!$D$23+Settings!$D$24+Settings!$D$26))),0)</f>
        <v>-98.780728652000008</v>
      </c>
      <c r="T93" s="15">
        <f>IFERROR((IFERROR(IF(Settings!$J$17=1,VLOOKUP(_xlfn.CONCAT(P93,O93),'full ppr adp'!$A:$K,11,FALSE),IF(Settings!$J$17=0,VLOOKUP(_xlfn.CONCAT(P93,O93),'standard adp'!$A:$J,10,FALSE),VLOOKUP(_xlfn.CONCAT(P93,O93),'half ppr adp'!$A:$J,10,FALSE))),VLOOKUP(_xlfn.CONCAT(P93,O93),'full ppr adp'!$A:$K,11,FALSE))),"UND")</f>
        <v>264.5</v>
      </c>
    </row>
    <row r="94" spans="8:20" x14ac:dyDescent="0.25">
      <c r="O94" s="9" t="s">
        <v>118</v>
      </c>
      <c r="P94" s="9" t="s">
        <v>508</v>
      </c>
      <c r="Q94" s="8">
        <f>VLOOKUP(_xlfn.CONCAT(P94,O94),'wr data'!A:X,24,FALSE)</f>
        <v>72.313639200000011</v>
      </c>
      <c r="R94" s="2">
        <f>IFERROR(Q94-LARGE($Q$3:$Q$150,'Position Expectations'!$B$5+1),Q94-MIN($Q$3:$Q$150))</f>
        <v>-54.246955300000025</v>
      </c>
      <c r="S94" s="2">
        <f>IFERROR(Q94-LARGE($Q$3:$Q$150,Settings!$F$21*Settings!$D$24),Q94-MIN($Q$3:$Q$150))+IF(Settings!$D$26&gt;0,MAX(0,LARGE($Q$3:$Q$150,Settings!$F$21*Settings!$D$24)-LARGE(($Q$3:$Q$150,$J$3:$J$100),Settings!$F$21*(Settings!$D$23+Settings!$D$24+Settings!$D$26))),0)</f>
        <v>-99.434638699999994</v>
      </c>
      <c r="T94" s="15">
        <f>IFERROR((IFERROR(IF(Settings!$J$17=1,VLOOKUP(_xlfn.CONCAT(P94,O94),'full ppr adp'!$A:$K,11,FALSE),IF(Settings!$J$17=0,VLOOKUP(_xlfn.CONCAT(P94,O94),'standard adp'!$A:$J,10,FALSE),VLOOKUP(_xlfn.CONCAT(P94,O94),'half ppr adp'!$A:$J,10,FALSE))),VLOOKUP(_xlfn.CONCAT(P94,O94),'full ppr adp'!$A:$K,11,FALSE))),"UND")</f>
        <v>179</v>
      </c>
    </row>
    <row r="95" spans="8:20" x14ac:dyDescent="0.25">
      <c r="O95" s="9" t="s">
        <v>149</v>
      </c>
      <c r="P95" s="9" t="s">
        <v>488</v>
      </c>
      <c r="Q95" s="8">
        <f>VLOOKUP(_xlfn.CONCAT(P95,O95),'wr data'!A:X,24,FALSE)</f>
        <v>67.98484839999999</v>
      </c>
      <c r="R95" s="2">
        <f>IFERROR(Q95-LARGE($Q$3:$Q$150,'Position Expectations'!$B$5+1),Q95-MIN($Q$3:$Q$150))</f>
        <v>-58.575746100000046</v>
      </c>
      <c r="S95" s="2">
        <f>IFERROR(Q95-LARGE($Q$3:$Q$150,Settings!$F$21*Settings!$D$24),Q95-MIN($Q$3:$Q$150))+IF(Settings!$D$26&gt;0,MAX(0,LARGE($Q$3:$Q$150,Settings!$F$21*Settings!$D$24)-LARGE(($Q$3:$Q$150,$J$3:$J$100),Settings!$F$21*(Settings!$D$23+Settings!$D$24+Settings!$D$26))),0)</f>
        <v>-103.7634295</v>
      </c>
      <c r="T95" s="15">
        <f>IFERROR((IFERROR(IF(Settings!$J$17=1,VLOOKUP(_xlfn.CONCAT(P95,O95),'full ppr adp'!$A:$K,11,FALSE),IF(Settings!$J$17=0,VLOOKUP(_xlfn.CONCAT(P95,O95),'standard adp'!$A:$J,10,FALSE),VLOOKUP(_xlfn.CONCAT(P95,O95),'half ppr adp'!$A:$J,10,FALSE))),VLOOKUP(_xlfn.CONCAT(P95,O95),'full ppr adp'!$A:$K,11,FALSE))),"UND")</f>
        <v>217</v>
      </c>
    </row>
    <row r="96" spans="8:20" x14ac:dyDescent="0.25">
      <c r="O96" s="9" t="s">
        <v>73</v>
      </c>
      <c r="P96" s="9" t="s">
        <v>495</v>
      </c>
      <c r="Q96" s="8">
        <f>VLOOKUP(_xlfn.CONCAT(P96,O96),'wr data'!A:X,24,FALSE)</f>
        <v>66.328970210000008</v>
      </c>
      <c r="R96" s="2">
        <f>IFERROR(Q96-LARGE($Q$3:$Q$150,'Position Expectations'!$B$5+1),Q96-MIN($Q$3:$Q$150))</f>
        <v>-60.231624290000028</v>
      </c>
      <c r="S96" s="2">
        <f>IFERROR(Q96-LARGE($Q$3:$Q$150,Settings!$F$21*Settings!$D$24),Q96-MIN($Q$3:$Q$150))+IF(Settings!$D$26&gt;0,MAX(0,LARGE($Q$3:$Q$150,Settings!$F$21*Settings!$D$24)-LARGE(($Q$3:$Q$150,$J$3:$J$100),Settings!$F$21*(Settings!$D$23+Settings!$D$24+Settings!$D$26))),0)</f>
        <v>-105.41930769000001</v>
      </c>
      <c r="T96" s="15" t="str">
        <f>IFERROR((IFERROR(IF(Settings!$J$17=1,VLOOKUP(_xlfn.CONCAT(P96,O96),'full ppr adp'!$A:$K,11,FALSE),IF(Settings!$J$17=0,VLOOKUP(_xlfn.CONCAT(P96,O96),'standard adp'!$A:$J,10,FALSE),VLOOKUP(_xlfn.CONCAT(P96,O96),'half ppr adp'!$A:$J,10,FALSE))),VLOOKUP(_xlfn.CONCAT(P96,O96),'full ppr adp'!$A:$K,11,FALSE))),"UND")</f>
        <v>UND</v>
      </c>
    </row>
    <row r="97" spans="15:20" x14ac:dyDescent="0.25">
      <c r="O97" s="9" t="s">
        <v>224</v>
      </c>
      <c r="P97" s="9" t="s">
        <v>471</v>
      </c>
      <c r="Q97" s="8">
        <f>VLOOKUP(_xlfn.CONCAT(P97,O97),'wr data'!A:X,24,FALSE)</f>
        <v>66.191690600000001</v>
      </c>
      <c r="R97" s="2">
        <f>IFERROR(Q97-LARGE($Q$3:$Q$150,'Position Expectations'!$B$5+1),Q97-MIN($Q$3:$Q$150))</f>
        <v>-60.368903900000035</v>
      </c>
      <c r="S97" s="2">
        <f>IFERROR(Q97-LARGE($Q$3:$Q$150,Settings!$F$21*Settings!$D$24),Q97-MIN($Q$3:$Q$150))+IF(Settings!$D$26&gt;0,MAX(0,LARGE($Q$3:$Q$150,Settings!$F$21*Settings!$D$24)-LARGE(($Q$3:$Q$150,$J$3:$J$100),Settings!$F$21*(Settings!$D$23+Settings!$D$24+Settings!$D$26))),0)</f>
        <v>-105.55658730000002</v>
      </c>
      <c r="T97" s="15">
        <f>IFERROR((IFERROR(IF(Settings!$J$17=1,VLOOKUP(_xlfn.CONCAT(P97,O97),'full ppr adp'!$A:$K,11,FALSE),IF(Settings!$J$17=0,VLOOKUP(_xlfn.CONCAT(P97,O97),'standard adp'!$A:$J,10,FALSE),VLOOKUP(_xlfn.CONCAT(P97,O97),'half ppr adp'!$A:$J,10,FALSE))),VLOOKUP(_xlfn.CONCAT(P97,O97),'full ppr adp'!$A:$K,11,FALSE))),"UND")</f>
        <v>250</v>
      </c>
    </row>
    <row r="98" spans="15:20" x14ac:dyDescent="0.25">
      <c r="O98" s="9" t="s">
        <v>167</v>
      </c>
      <c r="P98" s="9" t="s">
        <v>523</v>
      </c>
      <c r="Q98" s="8">
        <f>VLOOKUP(_xlfn.CONCAT(P98,O98),'wr data'!A:X,24,FALSE)</f>
        <v>65.759744799999993</v>
      </c>
      <c r="R98" s="2">
        <f>IFERROR(Q98-LARGE($Q$3:$Q$150,'Position Expectations'!$B$5+1),Q98-MIN($Q$3:$Q$150))</f>
        <v>-60.800849700000043</v>
      </c>
      <c r="S98" s="2">
        <f>IFERROR(Q98-LARGE($Q$3:$Q$150,Settings!$F$21*Settings!$D$24),Q98-MIN($Q$3:$Q$150))+IF(Settings!$D$26&gt;0,MAX(0,LARGE($Q$3:$Q$150,Settings!$F$21*Settings!$D$24)-LARGE(($Q$3:$Q$150,$J$3:$J$100),Settings!$F$21*(Settings!$D$23+Settings!$D$24+Settings!$D$26))),0)</f>
        <v>-105.98853310000001</v>
      </c>
      <c r="T98" s="15">
        <f>IFERROR((IFERROR(IF(Settings!$J$17=1,VLOOKUP(_xlfn.CONCAT(P98,O98),'full ppr adp'!$A:$K,11,FALSE),IF(Settings!$J$17=0,VLOOKUP(_xlfn.CONCAT(P98,O98),'standard adp'!$A:$J,10,FALSE),VLOOKUP(_xlfn.CONCAT(P98,O98),'half ppr adp'!$A:$J,10,FALSE))),VLOOKUP(_xlfn.CONCAT(P98,O98),'full ppr adp'!$A:$K,11,FALSE))),"UND")</f>
        <v>295</v>
      </c>
    </row>
    <row r="99" spans="15:20" x14ac:dyDescent="0.25">
      <c r="O99" s="9" t="s">
        <v>166</v>
      </c>
      <c r="P99" s="9" t="s">
        <v>523</v>
      </c>
      <c r="Q99" s="8">
        <f>VLOOKUP(_xlfn.CONCAT(P99,O99),'wr data'!A:X,24,FALSE)</f>
        <v>64.088473799999989</v>
      </c>
      <c r="R99" s="2">
        <f>IFERROR(Q99-LARGE($Q$3:$Q$150,'Position Expectations'!$B$5+1),Q99-MIN($Q$3:$Q$150))</f>
        <v>-62.472120700000048</v>
      </c>
      <c r="S99" s="2">
        <f>IFERROR(Q99-LARGE($Q$3:$Q$150,Settings!$F$21*Settings!$D$24),Q99-MIN($Q$3:$Q$150))+IF(Settings!$D$26&gt;0,MAX(0,LARGE($Q$3:$Q$150,Settings!$F$21*Settings!$D$24)-LARGE(($Q$3:$Q$150,$J$3:$J$100),Settings!$F$21*(Settings!$D$23+Settings!$D$24+Settings!$D$26))),0)</f>
        <v>-107.6598041</v>
      </c>
      <c r="T99" s="15">
        <f>IFERROR((IFERROR(IF(Settings!$J$17=1,VLOOKUP(_xlfn.CONCAT(P99,O99),'full ppr adp'!$A:$K,11,FALSE),IF(Settings!$J$17=0,VLOOKUP(_xlfn.CONCAT(P99,O99),'standard adp'!$A:$J,10,FALSE),VLOOKUP(_xlfn.CONCAT(P99,O99),'half ppr adp'!$A:$J,10,FALSE))),VLOOKUP(_xlfn.CONCAT(P99,O99),'full ppr adp'!$A:$K,11,FALSE))),"UND")</f>
        <v>182.66666666666666</v>
      </c>
    </row>
    <row r="100" spans="15:20" x14ac:dyDescent="0.25">
      <c r="O100" s="9" t="s">
        <v>406</v>
      </c>
      <c r="P100" s="9" t="s">
        <v>516</v>
      </c>
      <c r="Q100" s="8">
        <f>VLOOKUP(_xlfn.CONCAT(P100,O100),'wr data'!A:X,24,FALSE)</f>
        <v>63.469010400000016</v>
      </c>
      <c r="R100" s="2">
        <f>IFERROR(Q100-LARGE($Q$3:$Q$150,'Position Expectations'!$B$5+1),Q100-MIN($Q$3:$Q$150))</f>
        <v>-63.09158410000002</v>
      </c>
      <c r="S100" s="2">
        <f>IFERROR(Q100-LARGE($Q$3:$Q$150,Settings!$F$21*Settings!$D$24),Q100-MIN($Q$3:$Q$150))+IF(Settings!$D$26&gt;0,MAX(0,LARGE($Q$3:$Q$150,Settings!$F$21*Settings!$D$24)-LARGE(($Q$3:$Q$150,$J$3:$J$100),Settings!$F$21*(Settings!$D$23+Settings!$D$24+Settings!$D$26))),0)</f>
        <v>-108.27926749999997</v>
      </c>
      <c r="T100" s="15">
        <f>IFERROR((IFERROR(IF(Settings!$J$17=1,VLOOKUP(_xlfn.CONCAT(P100,O100),'full ppr adp'!$A:$K,11,FALSE),IF(Settings!$J$17=0,VLOOKUP(_xlfn.CONCAT(P100,O100),'standard adp'!$A:$J,10,FALSE),VLOOKUP(_xlfn.CONCAT(P100,O100),'half ppr adp'!$A:$J,10,FALSE))),VLOOKUP(_xlfn.CONCAT(P100,O100),'full ppr adp'!$A:$K,11,FALSE))),"UND")</f>
        <v>277</v>
      </c>
    </row>
    <row r="101" spans="15:20" x14ac:dyDescent="0.25">
      <c r="O101" s="9" t="s">
        <v>204</v>
      </c>
      <c r="P101" s="9" t="s">
        <v>470</v>
      </c>
      <c r="Q101" s="8">
        <f>VLOOKUP(_xlfn.CONCAT(P101,O101),'wr data'!A:X,24,FALSE)</f>
        <v>61.228688999999996</v>
      </c>
      <c r="R101" s="2">
        <f>IFERROR(Q101-LARGE($Q$3:$Q$150,'Position Expectations'!$B$5+1),Q101-MIN($Q$3:$Q$150))</f>
        <v>-65.331905500000033</v>
      </c>
      <c r="S101" s="2">
        <f>IFERROR(Q101-LARGE($Q$3:$Q$150,Settings!$F$21*Settings!$D$24),Q101-MIN($Q$3:$Q$150))+IF(Settings!$D$26&gt;0,MAX(0,LARGE($Q$3:$Q$150,Settings!$F$21*Settings!$D$24)-LARGE(($Q$3:$Q$150,$J$3:$J$100),Settings!$F$21*(Settings!$D$23+Settings!$D$24+Settings!$D$26))),0)</f>
        <v>-110.5195889</v>
      </c>
      <c r="T101" s="15">
        <f>IFERROR((IFERROR(IF(Settings!$J$17=1,VLOOKUP(_xlfn.CONCAT(P101,O101),'full ppr adp'!$A:$K,11,FALSE),IF(Settings!$J$17=0,VLOOKUP(_xlfn.CONCAT(P101,O101),'standard adp'!$A:$J,10,FALSE),VLOOKUP(_xlfn.CONCAT(P101,O101),'half ppr adp'!$A:$J,10,FALSE))),VLOOKUP(_xlfn.CONCAT(P101,O101),'full ppr adp'!$A:$K,11,FALSE))),"UND")</f>
        <v>320</v>
      </c>
    </row>
    <row r="102" spans="15:20" x14ac:dyDescent="0.25">
      <c r="O102" s="9" t="s">
        <v>206</v>
      </c>
      <c r="P102" s="9" t="s">
        <v>470</v>
      </c>
      <c r="Q102" s="8">
        <f>VLOOKUP(_xlfn.CONCAT(P102,O102),'wr data'!A:X,24,FALSE)</f>
        <v>60.519240600000003</v>
      </c>
      <c r="R102" s="2">
        <f>IFERROR(Q102-LARGE($Q$3:$Q$150,'Position Expectations'!$B$5+1),Q102-MIN($Q$3:$Q$150))</f>
        <v>-66.041353900000033</v>
      </c>
      <c r="S102" s="2">
        <f>IFERROR(Q102-LARGE($Q$3:$Q$150,Settings!$F$21*Settings!$D$24),Q102-MIN($Q$3:$Q$150))+IF(Settings!$D$26&gt;0,MAX(0,LARGE($Q$3:$Q$150,Settings!$F$21*Settings!$D$24)-LARGE(($Q$3:$Q$150,$J$3:$J$100),Settings!$F$21*(Settings!$D$23+Settings!$D$24+Settings!$D$26))),0)</f>
        <v>-111.22903729999999</v>
      </c>
      <c r="T102" s="15" t="str">
        <f>IFERROR((IFERROR(IF(Settings!$J$17=1,VLOOKUP(_xlfn.CONCAT(P102,O102),'full ppr adp'!$A:$K,11,FALSE),IF(Settings!$J$17=0,VLOOKUP(_xlfn.CONCAT(P102,O102),'standard adp'!$A:$J,10,FALSE),VLOOKUP(_xlfn.CONCAT(P102,O102),'half ppr adp'!$A:$J,10,FALSE))),VLOOKUP(_xlfn.CONCAT(P102,O102),'full ppr adp'!$A:$K,11,FALSE))),"UND")</f>
        <v>UND</v>
      </c>
    </row>
    <row r="103" spans="15:20" x14ac:dyDescent="0.25">
      <c r="O103" s="9" t="s">
        <v>214</v>
      </c>
      <c r="P103" s="9" t="s">
        <v>467</v>
      </c>
      <c r="Q103" s="8">
        <f>VLOOKUP(_xlfn.CONCAT(P103,O103),'wr data'!A:X,24,FALSE)</f>
        <v>59.658864999999999</v>
      </c>
      <c r="R103" s="2">
        <f>IFERROR(Q103-LARGE($Q$3:$Q$150,'Position Expectations'!$B$5+1),Q103-MIN($Q$3:$Q$150))</f>
        <v>-66.901729500000044</v>
      </c>
      <c r="S103" s="2">
        <f>IFERROR(Q103-LARGE($Q$3:$Q$150,Settings!$F$21*Settings!$D$24),Q103-MIN($Q$3:$Q$150))+IF(Settings!$D$26&gt;0,MAX(0,LARGE($Q$3:$Q$150,Settings!$F$21*Settings!$D$24)-LARGE(($Q$3:$Q$150,$J$3:$J$100),Settings!$F$21*(Settings!$D$23+Settings!$D$24+Settings!$D$26))),0)</f>
        <v>-112.08941290000001</v>
      </c>
      <c r="T103" s="15">
        <f>IFERROR((IFERROR(IF(Settings!$J$17=1,VLOOKUP(_xlfn.CONCAT(P103,O103),'full ppr adp'!$A:$K,11,FALSE),IF(Settings!$J$17=0,VLOOKUP(_xlfn.CONCAT(P103,O103),'standard adp'!$A:$J,10,FALSE),VLOOKUP(_xlfn.CONCAT(P103,O103),'half ppr adp'!$A:$J,10,FALSE))),VLOOKUP(_xlfn.CONCAT(P103,O103),'full ppr adp'!$A:$K,11,FALSE))),"UND")</f>
        <v>356</v>
      </c>
    </row>
    <row r="104" spans="15:20" x14ac:dyDescent="0.25">
      <c r="O104" s="9" t="s">
        <v>189</v>
      </c>
      <c r="P104" s="9" t="s">
        <v>487</v>
      </c>
      <c r="Q104" s="8">
        <f>VLOOKUP(_xlfn.CONCAT(P104,O104),'wr data'!A:X,24,FALSE)</f>
        <v>59.637657845000007</v>
      </c>
      <c r="R104" s="2">
        <f>IFERROR(Q104-LARGE($Q$3:$Q$150,'Position Expectations'!$B$5+1),Q104-MIN($Q$3:$Q$150))</f>
        <v>-66.922936655000029</v>
      </c>
      <c r="S104" s="2">
        <f>IFERROR(Q104-LARGE($Q$3:$Q$150,Settings!$F$21*Settings!$D$24),Q104-MIN($Q$3:$Q$150))+IF(Settings!$D$26&gt;0,MAX(0,LARGE($Q$3:$Q$150,Settings!$F$21*Settings!$D$24)-LARGE(($Q$3:$Q$150,$J$3:$J$100),Settings!$F$21*(Settings!$D$23+Settings!$D$24+Settings!$D$26))),0)</f>
        <v>-112.110620055</v>
      </c>
      <c r="T104" s="15">
        <f>IFERROR((IFERROR(IF(Settings!$J$17=1,VLOOKUP(_xlfn.CONCAT(P104,O104),'full ppr adp'!$A:$K,11,FALSE),IF(Settings!$J$17=0,VLOOKUP(_xlfn.CONCAT(P104,O104),'standard adp'!$A:$J,10,FALSE),VLOOKUP(_xlfn.CONCAT(P104,O104),'half ppr adp'!$A:$J,10,FALSE))),VLOOKUP(_xlfn.CONCAT(P104,O104),'full ppr adp'!$A:$K,11,FALSE))),"UND")</f>
        <v>356</v>
      </c>
    </row>
    <row r="105" spans="15:20" x14ac:dyDescent="0.25">
      <c r="O105" s="9" t="s">
        <v>18</v>
      </c>
      <c r="P105" s="9" t="s">
        <v>542</v>
      </c>
      <c r="Q105" s="8">
        <f>VLOOKUP(_xlfn.CONCAT(P105,O105),'wr data'!A:X,24,FALSE)</f>
        <v>57.9056414</v>
      </c>
      <c r="R105" s="2">
        <f>IFERROR(Q105-LARGE($Q$3:$Q$150,'Position Expectations'!$B$5+1),Q105-MIN($Q$3:$Q$150))</f>
        <v>-68.654953100000029</v>
      </c>
      <c r="S105" s="2">
        <f>IFERROR(Q105-LARGE($Q$3:$Q$150,Settings!$F$21*Settings!$D$24),Q105-MIN($Q$3:$Q$150))+IF(Settings!$D$26&gt;0,MAX(0,LARGE($Q$3:$Q$150,Settings!$F$21*Settings!$D$24)-LARGE(($Q$3:$Q$150,$J$3:$J$100),Settings!$F$21*(Settings!$D$23+Settings!$D$24+Settings!$D$26))),0)</f>
        <v>-113.8426365</v>
      </c>
      <c r="T105" s="15">
        <f>IFERROR((IFERROR(IF(Settings!$J$17=1,VLOOKUP(_xlfn.CONCAT(P105,O105),'full ppr adp'!$A:$K,11,FALSE),IF(Settings!$J$17=0,VLOOKUP(_xlfn.CONCAT(P105,O105),'standard adp'!$A:$J,10,FALSE),VLOOKUP(_xlfn.CONCAT(P105,O105),'half ppr adp'!$A:$J,10,FALSE))),VLOOKUP(_xlfn.CONCAT(P105,O105),'full ppr adp'!$A:$K,11,FALSE))),"UND")</f>
        <v>345</v>
      </c>
    </row>
    <row r="106" spans="15:20" x14ac:dyDescent="0.25">
      <c r="O106" s="9" t="s">
        <v>1368</v>
      </c>
      <c r="P106" s="9" t="s">
        <v>505</v>
      </c>
      <c r="Q106" s="8">
        <f>VLOOKUP(_xlfn.CONCAT(P106,O106),'wr data'!A:X,24,FALSE)</f>
        <v>56.018574080000008</v>
      </c>
      <c r="R106" s="2">
        <f>IFERROR(Q106-LARGE($Q$3:$Q$150,'Position Expectations'!$B$5+1),Q106-MIN($Q$3:$Q$150))</f>
        <v>-70.542020420000028</v>
      </c>
      <c r="S106" s="2">
        <f>IFERROR(Q106-LARGE($Q$3:$Q$150,Settings!$F$21*Settings!$D$24),Q106-MIN($Q$3:$Q$150))+IF(Settings!$D$26&gt;0,MAX(0,LARGE($Q$3:$Q$150,Settings!$F$21*Settings!$D$24)-LARGE(($Q$3:$Q$150,$J$3:$J$100),Settings!$F$21*(Settings!$D$23+Settings!$D$24+Settings!$D$26))),0)</f>
        <v>-115.72970382</v>
      </c>
      <c r="T106" s="15" t="str">
        <f>IFERROR((IFERROR(IF(Settings!$J$17=1,VLOOKUP(_xlfn.CONCAT(P106,O106),'full ppr adp'!$A:$K,11,FALSE),IF(Settings!$J$17=0,VLOOKUP(_xlfn.CONCAT(P106,O106),'standard adp'!$A:$J,10,FALSE),VLOOKUP(_xlfn.CONCAT(P106,O106),'half ppr adp'!$A:$J,10,FALSE))),VLOOKUP(_xlfn.CONCAT(P106,O106),'full ppr adp'!$A:$K,11,FALSE))),"UND")</f>
        <v>UND</v>
      </c>
    </row>
    <row r="107" spans="15:20" x14ac:dyDescent="0.25">
      <c r="O107" s="9" t="s">
        <v>261</v>
      </c>
      <c r="P107" s="9" t="s">
        <v>505</v>
      </c>
      <c r="Q107" s="8">
        <f>VLOOKUP(_xlfn.CONCAT(P107,O107),'wr data'!A:X,24,FALSE)</f>
        <v>55.963415599999998</v>
      </c>
      <c r="R107" s="2">
        <f>IFERROR(Q107-LARGE($Q$3:$Q$150,'Position Expectations'!$B$5+1),Q107-MIN($Q$3:$Q$150))</f>
        <v>-70.597178900000046</v>
      </c>
      <c r="S107" s="2">
        <f>IFERROR(Q107-LARGE($Q$3:$Q$150,Settings!$F$21*Settings!$D$24),Q107-MIN($Q$3:$Q$150))+IF(Settings!$D$26&gt;0,MAX(0,LARGE($Q$3:$Q$150,Settings!$F$21*Settings!$D$24)-LARGE(($Q$3:$Q$150,$J$3:$J$100),Settings!$F$21*(Settings!$D$23+Settings!$D$24+Settings!$D$26))),0)</f>
        <v>-115.78486230000001</v>
      </c>
      <c r="T107" s="15">
        <f>IFERROR((IFERROR(IF(Settings!$J$17=1,VLOOKUP(_xlfn.CONCAT(P107,O107),'full ppr adp'!$A:$K,11,FALSE),IF(Settings!$J$17=0,VLOOKUP(_xlfn.CONCAT(P107,O107),'standard adp'!$A:$J,10,FALSE),VLOOKUP(_xlfn.CONCAT(P107,O107),'half ppr adp'!$A:$J,10,FALSE))),VLOOKUP(_xlfn.CONCAT(P107,O107),'full ppr adp'!$A:$K,11,FALSE))),"UND")</f>
        <v>331</v>
      </c>
    </row>
    <row r="108" spans="15:20" x14ac:dyDescent="0.25">
      <c r="O108" s="9" t="s">
        <v>927</v>
      </c>
      <c r="P108" s="9" t="s">
        <v>484</v>
      </c>
      <c r="Q108" s="8">
        <f>VLOOKUP(_xlfn.CONCAT(P108,O108),'wr data'!A:X,24,FALSE)</f>
        <v>52.841688400000002</v>
      </c>
      <c r="R108" s="2">
        <f>IFERROR(Q108-LARGE($Q$3:$Q$150,'Position Expectations'!$B$5+1),Q108-MIN($Q$3:$Q$150))</f>
        <v>-73.718906100000027</v>
      </c>
      <c r="S108" s="2">
        <f>IFERROR(Q108-LARGE($Q$3:$Q$150,Settings!$F$21*Settings!$D$24),Q108-MIN($Q$3:$Q$150))+IF(Settings!$D$26&gt;0,MAX(0,LARGE($Q$3:$Q$150,Settings!$F$21*Settings!$D$24)-LARGE(($Q$3:$Q$150,$J$3:$J$100),Settings!$F$21*(Settings!$D$23+Settings!$D$24+Settings!$D$26))),0)</f>
        <v>-118.9065895</v>
      </c>
      <c r="T108" s="15">
        <f>IFERROR((IFERROR(IF(Settings!$J$17=1,VLOOKUP(_xlfn.CONCAT(P108,O108),'full ppr adp'!$A:$K,11,FALSE),IF(Settings!$J$17=0,VLOOKUP(_xlfn.CONCAT(P108,O108),'standard adp'!$A:$J,10,FALSE),VLOOKUP(_xlfn.CONCAT(P108,O108),'half ppr adp'!$A:$J,10,FALSE))),VLOOKUP(_xlfn.CONCAT(P108,O108),'full ppr adp'!$A:$K,11,FALSE))),"UND")</f>
        <v>298</v>
      </c>
    </row>
    <row r="109" spans="15:20" x14ac:dyDescent="0.25">
      <c r="O109" s="9" t="s">
        <v>150</v>
      </c>
      <c r="P109" s="9" t="s">
        <v>488</v>
      </c>
      <c r="Q109" s="8">
        <f>VLOOKUP(_xlfn.CONCAT(P109,O109),'wr data'!A:X,24,FALSE)</f>
        <v>52.207515500000007</v>
      </c>
      <c r="R109" s="2">
        <f>IFERROR(Q109-LARGE($Q$3:$Q$150,'Position Expectations'!$B$5+1),Q109-MIN($Q$3:$Q$150))</f>
        <v>-74.353079000000037</v>
      </c>
      <c r="S109" s="2">
        <f>IFERROR(Q109-LARGE($Q$3:$Q$150,Settings!$F$21*Settings!$D$24),Q109-MIN($Q$3:$Q$150))+IF(Settings!$D$26&gt;0,MAX(0,LARGE($Q$3:$Q$150,Settings!$F$21*Settings!$D$24)-LARGE(($Q$3:$Q$150,$J$3:$J$100),Settings!$F$21*(Settings!$D$23+Settings!$D$24+Settings!$D$26))),0)</f>
        <v>-119.54076240000001</v>
      </c>
      <c r="T109" s="15">
        <f>IFERROR((IFERROR(IF(Settings!$J$17=1,VLOOKUP(_xlfn.CONCAT(P109,O109),'full ppr adp'!$A:$K,11,FALSE),IF(Settings!$J$17=0,VLOOKUP(_xlfn.CONCAT(P109,O109),'standard adp'!$A:$J,10,FALSE),VLOOKUP(_xlfn.CONCAT(P109,O109),'half ppr adp'!$A:$J,10,FALSE))),VLOOKUP(_xlfn.CONCAT(P109,O109),'full ppr adp'!$A:$K,11,FALSE))),"UND")</f>
        <v>212</v>
      </c>
    </row>
    <row r="110" spans="15:20" x14ac:dyDescent="0.25">
      <c r="O110" s="9" t="s">
        <v>205</v>
      </c>
      <c r="P110" s="9" t="s">
        <v>470</v>
      </c>
      <c r="Q110" s="8">
        <f>VLOOKUP(_xlfn.CONCAT(P110,O110),'wr data'!A:X,24,FALSE)</f>
        <v>51.978227599999997</v>
      </c>
      <c r="R110" s="2">
        <f>IFERROR(Q110-LARGE($Q$3:$Q$150,'Position Expectations'!$B$5+1),Q110-MIN($Q$3:$Q$150))</f>
        <v>-74.582366900000039</v>
      </c>
      <c r="S110" s="2">
        <f>IFERROR(Q110-LARGE($Q$3:$Q$150,Settings!$F$21*Settings!$D$24),Q110-MIN($Q$3:$Q$150))+IF(Settings!$D$26&gt;0,MAX(0,LARGE($Q$3:$Q$150,Settings!$F$21*Settings!$D$24)-LARGE(($Q$3:$Q$150,$J$3:$J$100),Settings!$F$21*(Settings!$D$23+Settings!$D$24+Settings!$D$26))),0)</f>
        <v>-119.77005030000001</v>
      </c>
      <c r="T110" s="15" t="str">
        <f>IFERROR((IFERROR(IF(Settings!$J$17=1,VLOOKUP(_xlfn.CONCAT(P110,O110),'full ppr adp'!$A:$K,11,FALSE),IF(Settings!$J$17=0,VLOOKUP(_xlfn.CONCAT(P110,O110),'standard adp'!$A:$J,10,FALSE),VLOOKUP(_xlfn.CONCAT(P110,O110),'half ppr adp'!$A:$J,10,FALSE))),VLOOKUP(_xlfn.CONCAT(P110,O110),'full ppr adp'!$A:$K,11,FALSE))),"UND")</f>
        <v>UND</v>
      </c>
    </row>
    <row r="111" spans="15:20" x14ac:dyDescent="0.25">
      <c r="O111" s="9" t="s">
        <v>974</v>
      </c>
      <c r="P111" s="9" t="s">
        <v>472</v>
      </c>
      <c r="Q111" s="8">
        <f>VLOOKUP(_xlfn.CONCAT(P111,O111),'wr data'!A:X,24,FALSE)</f>
        <v>51.189775000000004</v>
      </c>
      <c r="R111" s="2">
        <f>IFERROR(Q111-LARGE($Q$3:$Q$150,'Position Expectations'!$B$5+1),Q111-MIN($Q$3:$Q$150))</f>
        <v>-75.370819500000039</v>
      </c>
      <c r="S111" s="2">
        <f>IFERROR(Q111-LARGE($Q$3:$Q$150,Settings!$F$21*Settings!$D$24),Q111-MIN($Q$3:$Q$150))+IF(Settings!$D$26&gt;0,MAX(0,LARGE($Q$3:$Q$150,Settings!$F$21*Settings!$D$24)-LARGE(($Q$3:$Q$150,$J$3:$J$100),Settings!$F$21*(Settings!$D$23+Settings!$D$24+Settings!$D$26))),0)</f>
        <v>-120.55850290000001</v>
      </c>
      <c r="T111" s="15">
        <f>IFERROR((IFERROR(IF(Settings!$J$17=1,VLOOKUP(_xlfn.CONCAT(P111,O111),'full ppr adp'!$A:$K,11,FALSE),IF(Settings!$J$17=0,VLOOKUP(_xlfn.CONCAT(P111,O111),'standard adp'!$A:$J,10,FALSE),VLOOKUP(_xlfn.CONCAT(P111,O111),'half ppr adp'!$A:$J,10,FALSE))),VLOOKUP(_xlfn.CONCAT(P111,O111),'full ppr adp'!$A:$K,11,FALSE))),"UND")</f>
        <v>324</v>
      </c>
    </row>
    <row r="112" spans="15:20" x14ac:dyDescent="0.25">
      <c r="O112" s="9" t="s">
        <v>93</v>
      </c>
      <c r="P112" s="9" t="s">
        <v>481</v>
      </c>
      <c r="Q112" s="8">
        <f>VLOOKUP(_xlfn.CONCAT(P112,O112),'wr data'!A:X,24,FALSE)</f>
        <v>50.472755199999995</v>
      </c>
      <c r="R112" s="2">
        <f>IFERROR(Q112-LARGE($Q$3:$Q$150,'Position Expectations'!$B$5+1),Q112-MIN($Q$3:$Q$150))</f>
        <v>-76.087839300000041</v>
      </c>
      <c r="S112" s="2">
        <f>IFERROR(Q112-LARGE($Q$3:$Q$150,Settings!$F$21*Settings!$D$24),Q112-MIN($Q$3:$Q$150))+IF(Settings!$D$26&gt;0,MAX(0,LARGE($Q$3:$Q$150,Settings!$F$21*Settings!$D$24)-LARGE(($Q$3:$Q$150,$J$3:$J$100),Settings!$F$21*(Settings!$D$23+Settings!$D$24+Settings!$D$26))),0)</f>
        <v>-121.27552270000001</v>
      </c>
      <c r="T112" s="15" t="str">
        <f>IFERROR((IFERROR(IF(Settings!$J$17=1,VLOOKUP(_xlfn.CONCAT(P112,O112),'full ppr adp'!$A:$K,11,FALSE),IF(Settings!$J$17=0,VLOOKUP(_xlfn.CONCAT(P112,O112),'standard adp'!$A:$J,10,FALSE),VLOOKUP(_xlfn.CONCAT(P112,O112),'half ppr adp'!$A:$J,10,FALSE))),VLOOKUP(_xlfn.CONCAT(P112,O112),'full ppr adp'!$A:$K,11,FALSE))),"UND")</f>
        <v>UND</v>
      </c>
    </row>
    <row r="113" spans="15:20" x14ac:dyDescent="0.25">
      <c r="O113" s="9" t="s">
        <v>47</v>
      </c>
      <c r="P113" s="9" t="s">
        <v>534</v>
      </c>
      <c r="Q113" s="8">
        <f>VLOOKUP(_xlfn.CONCAT(P113,O113),'wr data'!A:X,24,FALSE)</f>
        <v>47.881217400000004</v>
      </c>
      <c r="R113" s="2">
        <f>IFERROR(Q113-LARGE($Q$3:$Q$150,'Position Expectations'!$B$5+1),Q113-MIN($Q$3:$Q$150))</f>
        <v>-78.679377100000039</v>
      </c>
      <c r="S113" s="2">
        <f>IFERROR(Q113-LARGE($Q$3:$Q$150,Settings!$F$21*Settings!$D$24),Q113-MIN($Q$3:$Q$150))+IF(Settings!$D$26&gt;0,MAX(0,LARGE($Q$3:$Q$150,Settings!$F$21*Settings!$D$24)-LARGE(($Q$3:$Q$150,$J$3:$J$100),Settings!$F$21*(Settings!$D$23+Settings!$D$24+Settings!$D$26))),0)</f>
        <v>-123.86706050000001</v>
      </c>
      <c r="T113" s="15" t="str">
        <f>IFERROR((IFERROR(IF(Settings!$J$17=1,VLOOKUP(_xlfn.CONCAT(P113,O113),'full ppr adp'!$A:$K,11,FALSE),IF(Settings!$J$17=0,VLOOKUP(_xlfn.CONCAT(P113,O113),'standard adp'!$A:$J,10,FALSE),VLOOKUP(_xlfn.CONCAT(P113,O113),'half ppr adp'!$A:$J,10,FALSE))),VLOOKUP(_xlfn.CONCAT(P113,O113),'full ppr adp'!$A:$K,11,FALSE))),"UND")</f>
        <v>UND</v>
      </c>
    </row>
    <row r="114" spans="15:20" x14ac:dyDescent="0.25">
      <c r="O114" s="9" t="s">
        <v>84</v>
      </c>
      <c r="P114" s="9" t="s">
        <v>499</v>
      </c>
      <c r="Q114" s="8">
        <f>VLOOKUP(_xlfn.CONCAT(P114,O114),'wr data'!A:X,24,FALSE)</f>
        <v>46.549570160000009</v>
      </c>
      <c r="R114" s="2">
        <f>IFERROR(Q114-LARGE($Q$3:$Q$150,'Position Expectations'!$B$5+1),Q114-MIN($Q$3:$Q$150))</f>
        <v>-80.011024340000034</v>
      </c>
      <c r="S114" s="2">
        <f>IFERROR(Q114-LARGE($Q$3:$Q$150,Settings!$F$21*Settings!$D$24),Q114-MIN($Q$3:$Q$150))+IF(Settings!$D$26&gt;0,MAX(0,LARGE($Q$3:$Q$150,Settings!$F$21*Settings!$D$24)-LARGE(($Q$3:$Q$150,$J$3:$J$100),Settings!$F$21*(Settings!$D$23+Settings!$D$24+Settings!$D$26))),0)</f>
        <v>-125.19870774</v>
      </c>
      <c r="T114" s="15">
        <f>IFERROR((IFERROR(IF(Settings!$J$17=1,VLOOKUP(_xlfn.CONCAT(P114,O114),'full ppr adp'!$A:$K,11,FALSE),IF(Settings!$J$17=0,VLOOKUP(_xlfn.CONCAT(P114,O114),'standard adp'!$A:$J,10,FALSE),VLOOKUP(_xlfn.CONCAT(P114,O114),'half ppr adp'!$A:$J,10,FALSE))),VLOOKUP(_xlfn.CONCAT(P114,O114),'full ppr adp'!$A:$K,11,FALSE))),"UND")</f>
        <v>365</v>
      </c>
    </row>
    <row r="115" spans="15:20" x14ac:dyDescent="0.25">
      <c r="O115" s="9" t="s">
        <v>1041</v>
      </c>
      <c r="P115" s="9" t="s">
        <v>475</v>
      </c>
      <c r="Q115" s="8">
        <f>VLOOKUP(_xlfn.CONCAT(P115,O115),'wr data'!A:X,24,FALSE)</f>
        <v>46.456511499999998</v>
      </c>
      <c r="R115" s="2">
        <f>IFERROR(Q115-LARGE($Q$3:$Q$150,'Position Expectations'!$B$5+1),Q115-MIN($Q$3:$Q$150))</f>
        <v>-80.104083000000031</v>
      </c>
      <c r="S115" s="2">
        <f>IFERROR(Q115-LARGE($Q$3:$Q$150,Settings!$F$21*Settings!$D$24),Q115-MIN($Q$3:$Q$150))+IF(Settings!$D$26&gt;0,MAX(0,LARGE($Q$3:$Q$150,Settings!$F$21*Settings!$D$24)-LARGE(($Q$3:$Q$150,$J$3:$J$100),Settings!$F$21*(Settings!$D$23+Settings!$D$24+Settings!$D$26))),0)</f>
        <v>-125.2917664</v>
      </c>
      <c r="T115" s="15">
        <f>IFERROR((IFERROR(IF(Settings!$J$17=1,VLOOKUP(_xlfn.CONCAT(P115,O115),'full ppr adp'!$A:$K,11,FALSE),IF(Settings!$J$17=0,VLOOKUP(_xlfn.CONCAT(P115,O115),'standard adp'!$A:$J,10,FALSE),VLOOKUP(_xlfn.CONCAT(P115,O115),'half ppr adp'!$A:$J,10,FALSE))),VLOOKUP(_xlfn.CONCAT(P115,O115),'full ppr adp'!$A:$K,11,FALSE))),"UND")</f>
        <v>348</v>
      </c>
    </row>
    <row r="116" spans="15:20" x14ac:dyDescent="0.25">
      <c r="O116" s="9" t="s">
        <v>892</v>
      </c>
      <c r="P116" s="9" t="s">
        <v>491</v>
      </c>
      <c r="Q116" s="8">
        <f>VLOOKUP(_xlfn.CONCAT(P116,O116),'wr data'!A:X,24,FALSE)</f>
        <v>43.116111419999989</v>
      </c>
      <c r="R116" s="2">
        <f>IFERROR(Q116-LARGE($Q$3:$Q$150,'Position Expectations'!$B$5+1),Q116-MIN($Q$3:$Q$150))</f>
        <v>-83.444483080000055</v>
      </c>
      <c r="S116" s="2">
        <f>IFERROR(Q116-LARGE($Q$3:$Q$150,Settings!$F$21*Settings!$D$24),Q116-MIN($Q$3:$Q$150))+IF(Settings!$D$26&gt;0,MAX(0,LARGE($Q$3:$Q$150,Settings!$F$21*Settings!$D$24)-LARGE(($Q$3:$Q$150,$J$3:$J$100),Settings!$F$21*(Settings!$D$23+Settings!$D$24+Settings!$D$26))),0)</f>
        <v>-128.63216648000002</v>
      </c>
      <c r="T116" s="15">
        <f>IFERROR((IFERROR(IF(Settings!$J$17=1,VLOOKUP(_xlfn.CONCAT(P116,O116),'full ppr adp'!$A:$K,11,FALSE),IF(Settings!$J$17=0,VLOOKUP(_xlfn.CONCAT(P116,O116),'standard adp'!$A:$J,10,FALSE),VLOOKUP(_xlfn.CONCAT(P116,O116),'half ppr adp'!$A:$J,10,FALSE))),VLOOKUP(_xlfn.CONCAT(P116,O116),'full ppr adp'!$A:$K,11,FALSE))),"UND")</f>
        <v>374</v>
      </c>
    </row>
    <row r="117" spans="15:20" x14ac:dyDescent="0.25">
      <c r="O117" s="9" t="s">
        <v>260</v>
      </c>
      <c r="P117" s="9" t="s">
        <v>505</v>
      </c>
      <c r="Q117" s="8">
        <f>VLOOKUP(_xlfn.CONCAT(P117,O117),'wr data'!A:X,24,FALSE)</f>
        <v>38.770098399999995</v>
      </c>
      <c r="R117" s="2">
        <f>IFERROR(Q117-LARGE($Q$3:$Q$150,'Position Expectations'!$B$5+1),Q117-MIN($Q$3:$Q$150))</f>
        <v>-87.790496100000041</v>
      </c>
      <c r="S117" s="2">
        <f>IFERROR(Q117-LARGE($Q$3:$Q$150,Settings!$F$21*Settings!$D$24),Q117-MIN($Q$3:$Q$150))+IF(Settings!$D$26&gt;0,MAX(0,LARGE($Q$3:$Q$150,Settings!$F$21*Settings!$D$24)-LARGE(($Q$3:$Q$150,$J$3:$J$100),Settings!$F$21*(Settings!$D$23+Settings!$D$24+Settings!$D$26))),0)</f>
        <v>-132.97817950000001</v>
      </c>
      <c r="T117" s="15">
        <f>IFERROR((IFERROR(IF(Settings!$J$17=1,VLOOKUP(_xlfn.CONCAT(P117,O117),'full ppr adp'!$A:$K,11,FALSE),IF(Settings!$J$17=0,VLOOKUP(_xlfn.CONCAT(P117,O117),'standard adp'!$A:$J,10,FALSE),VLOOKUP(_xlfn.CONCAT(P117,O117),'half ppr adp'!$A:$J,10,FALSE))),VLOOKUP(_xlfn.CONCAT(P117,O117),'full ppr adp'!$A:$K,11,FALSE))),"UND")</f>
        <v>313</v>
      </c>
    </row>
    <row r="118" spans="15:20" x14ac:dyDescent="0.25">
      <c r="O118" s="9" t="s">
        <v>279</v>
      </c>
      <c r="P118" s="9" t="s">
        <v>473</v>
      </c>
      <c r="Q118" s="8">
        <f>VLOOKUP(_xlfn.CONCAT(P118,O118),'wr data'!A:X,24,FALSE)</f>
        <v>36.205069770000009</v>
      </c>
      <c r="R118" s="2">
        <f>IFERROR(Q118-LARGE($Q$3:$Q$150,'Position Expectations'!$B$5+1),Q118-MIN($Q$3:$Q$150))</f>
        <v>-90.355524730000027</v>
      </c>
      <c r="S118" s="2">
        <f>IFERROR(Q118-LARGE($Q$3:$Q$150,Settings!$F$21*Settings!$D$24),Q118-MIN($Q$3:$Q$150))+IF(Settings!$D$26&gt;0,MAX(0,LARGE($Q$3:$Q$150,Settings!$F$21*Settings!$D$24)-LARGE(($Q$3:$Q$150,$J$3:$J$100),Settings!$F$21*(Settings!$D$23+Settings!$D$24+Settings!$D$26))),0)</f>
        <v>-135.54320813000001</v>
      </c>
      <c r="T118" s="15">
        <f>IFERROR((IFERROR(IF(Settings!$J$17=1,VLOOKUP(_xlfn.CONCAT(P118,O118),'full ppr adp'!$A:$K,11,FALSE),IF(Settings!$J$17=0,VLOOKUP(_xlfn.CONCAT(P118,O118),'standard adp'!$A:$J,10,FALSE),VLOOKUP(_xlfn.CONCAT(P118,O118),'half ppr adp'!$A:$J,10,FALSE))),VLOOKUP(_xlfn.CONCAT(P118,O118),'full ppr adp'!$A:$K,11,FALSE))),"UND")</f>
        <v>411</v>
      </c>
    </row>
    <row r="119" spans="15:20" x14ac:dyDescent="0.25">
      <c r="O119" s="9" t="s">
        <v>1285</v>
      </c>
      <c r="P119" s="9" t="s">
        <v>491</v>
      </c>
      <c r="Q119" s="8">
        <f>VLOOKUP(_xlfn.CONCAT(P119,O119),'wr data'!A:X,24,FALSE)</f>
        <v>16.648545663</v>
      </c>
      <c r="R119" s="2">
        <f>IFERROR(Q119-LARGE($Q$3:$Q$150,'Position Expectations'!$B$5+1),Q119-MIN($Q$3:$Q$150))</f>
        <v>-109.91204883700004</v>
      </c>
      <c r="S119" s="2">
        <f>IFERROR(Q119-LARGE($Q$3:$Q$150,Settings!$F$21*Settings!$D$24),Q119-MIN($Q$3:$Q$150))+IF(Settings!$D$26&gt;0,MAX(0,LARGE($Q$3:$Q$150,Settings!$F$21*Settings!$D$24)-LARGE(($Q$3:$Q$150,$J$3:$J$100),Settings!$F$21*(Settings!$D$23+Settings!$D$24+Settings!$D$26))),0)</f>
        <v>-155.09973223700001</v>
      </c>
      <c r="T119" s="15">
        <f>IFERROR((IFERROR(IF(Settings!$J$17=1,VLOOKUP(_xlfn.CONCAT(P119,O119),'full ppr adp'!$A:$K,11,FALSE),IF(Settings!$J$17=0,VLOOKUP(_xlfn.CONCAT(P119,O119),'standard adp'!$A:$J,10,FALSE),VLOOKUP(_xlfn.CONCAT(P119,O119),'half ppr adp'!$A:$J,10,FALSE))),VLOOKUP(_xlfn.CONCAT(P119,O119),'full ppr adp'!$A:$K,11,FALSE))),"UND")</f>
        <v>364</v>
      </c>
    </row>
  </sheetData>
  <sortState xmlns:xlrd2="http://schemas.microsoft.com/office/spreadsheetml/2017/richdata2" ref="AC6:AH37">
    <sortCondition ref="AC5"/>
  </sortState>
  <mergeCells count="7">
    <mergeCell ref="V1:AA1"/>
    <mergeCell ref="AC1:AH3"/>
    <mergeCell ref="A36:F36"/>
    <mergeCell ref="AC4:AH4"/>
    <mergeCell ref="H1:M1"/>
    <mergeCell ref="A1:F1"/>
    <mergeCell ref="O1:T1"/>
  </mergeCells>
  <conditionalFormatting sqref="AC6:AC3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37 AE6:AG3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D69 K2 R2 Y2 K89:K1048576 R120:R1048576 Y55:Y104857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M2 S2:T2 L89:M1048576 S120:T1048576 Z2:AB2 Z55:Z1048576 E38:E6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8:F1048576 F71 F1:F2 M1:M2 T1:T2 AA1:AB2 F35 M89:M1048576 T120:T1048576 AA55:AB1048576 AH4:AH37 F37:F69 AB3:AB54">
    <cfRule type="colorScale" priority="5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:F2 M1:M2 T1:T2 AA1:AA2 M89:M1048576 T120:T1048576 AA55:AA1048576 AH1:AH1048576 F35:F1048576"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3:D3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3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4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:F34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3:K8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8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88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3:M88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3:R1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1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119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3:T119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Y3:Y5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:Z5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A54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A3:AA54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:D1048576 K1:K1048576 R1:R1048576 Y1:Y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 L1:L1048576 S1:S1048576 Z1:Z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048576 M1:M1048576 T1:T1048576 AA1:AA1048576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3:C34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1:J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1:X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8:C6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4602-2D82-4CE8-ABEA-6376473AE799}">
  <sheetPr codeName="Sheet3"/>
  <dimension ref="A1:S33"/>
  <sheetViews>
    <sheetView workbookViewId="0">
      <selection activeCell="A2" sqref="A2:R33"/>
    </sheetView>
  </sheetViews>
  <sheetFormatPr defaultRowHeight="15" x14ac:dyDescent="0.25"/>
  <cols>
    <col min="1" max="1" width="10.5703125" bestFit="1" customWidth="1"/>
    <col min="2" max="2" width="25" bestFit="1" customWidth="1"/>
    <col min="3" max="3" width="14.7109375" bestFit="1" customWidth="1"/>
    <col min="4" max="4" width="15.28515625" bestFit="1" customWidth="1"/>
    <col min="5" max="5" width="17.85546875" customWidth="1"/>
    <col min="6" max="6" width="16.85546875" customWidth="1"/>
    <col min="7" max="7" width="25.7109375" bestFit="1" customWidth="1"/>
    <col min="8" max="8" width="13.7109375" style="2" bestFit="1" customWidth="1"/>
    <col min="9" max="9" width="7.7109375" bestFit="1" customWidth="1"/>
    <col min="10" max="11" width="7" bestFit="1" customWidth="1"/>
    <col min="12" max="12" width="14.140625" bestFit="1" customWidth="1"/>
    <col min="13" max="13" width="7.7109375" bestFit="1" customWidth="1"/>
    <col min="14" max="14" width="7" bestFit="1" customWidth="1"/>
    <col min="15" max="15" width="8.42578125" bestFit="1" customWidth="1"/>
    <col min="16" max="16" width="8" bestFit="1" customWidth="1"/>
    <col min="17" max="17" width="12.28515625" bestFit="1" customWidth="1"/>
    <col min="18" max="18" width="8.85546875" bestFit="1" customWidth="1"/>
    <col min="19" max="19" width="9.5703125" bestFit="1" customWidth="1"/>
  </cols>
  <sheetData>
    <row r="1" spans="1:19" s="1" customFormat="1" x14ac:dyDescent="0.25">
      <c r="A1" s="1" t="s">
        <v>1358</v>
      </c>
      <c r="B1" s="1" t="s">
        <v>14</v>
      </c>
      <c r="C1" s="1" t="s">
        <v>340</v>
      </c>
      <c r="D1" s="1" t="s">
        <v>341</v>
      </c>
      <c r="E1" s="1" t="s">
        <v>415</v>
      </c>
      <c r="F1" s="1" t="s">
        <v>416</v>
      </c>
      <c r="G1" s="1" t="s">
        <v>0</v>
      </c>
      <c r="H1" s="3" t="s">
        <v>433</v>
      </c>
      <c r="I1" s="1" t="s">
        <v>349</v>
      </c>
      <c r="J1" s="1" t="s">
        <v>350</v>
      </c>
      <c r="K1" s="1" t="s">
        <v>417</v>
      </c>
      <c r="L1" s="3" t="s">
        <v>434</v>
      </c>
      <c r="M1" s="1" t="s">
        <v>349</v>
      </c>
      <c r="N1" s="1" t="s">
        <v>350</v>
      </c>
      <c r="O1" s="1" t="s">
        <v>351</v>
      </c>
      <c r="P1" s="1" t="s">
        <v>418</v>
      </c>
      <c r="Q1" s="1" t="s">
        <v>419</v>
      </c>
      <c r="R1" s="1" t="s">
        <v>420</v>
      </c>
      <c r="S1" s="1" t="s">
        <v>421</v>
      </c>
    </row>
    <row r="2" spans="1:19" x14ac:dyDescent="0.25">
      <c r="A2" t="s">
        <v>471</v>
      </c>
      <c r="B2" t="s">
        <v>220</v>
      </c>
      <c r="E2" t="s">
        <v>221</v>
      </c>
      <c r="F2" t="s">
        <v>39</v>
      </c>
      <c r="G2" t="s">
        <v>227</v>
      </c>
      <c r="H2" s="2">
        <v>554.16</v>
      </c>
      <c r="I2">
        <v>6.87</v>
      </c>
      <c r="J2">
        <v>3.6900000000000002E-2</v>
      </c>
      <c r="K2">
        <v>2.2100000000000002E-2</v>
      </c>
      <c r="L2" s="2">
        <v>92.65</v>
      </c>
      <c r="M2">
        <v>5.85</v>
      </c>
      <c r="N2">
        <v>4.2999999999999997E-2</v>
      </c>
      <c r="O2">
        <v>2.1499999999999998E-2</v>
      </c>
      <c r="P2">
        <v>1</v>
      </c>
      <c r="Q2">
        <v>1.1000000000000001</v>
      </c>
      <c r="R2">
        <v>1</v>
      </c>
      <c r="S2" s="2">
        <f>((I2*Q2*H2*Settings!$D$15)+(J2*Q2*H2*Settings!$D$16)+(K2*H2*Settings!$D$17)+(M2*L2*Settings!$G$15)+(N2*L2*Settings!$G$16)+(O2*L2*Settings!$M$15))*R2*P2</f>
        <v>307.1110304</v>
      </c>
    </row>
    <row r="3" spans="1:19" x14ac:dyDescent="0.25">
      <c r="A3" t="s">
        <v>477</v>
      </c>
      <c r="B3" t="s">
        <v>193</v>
      </c>
      <c r="E3" t="s">
        <v>200</v>
      </c>
      <c r="F3" t="s">
        <v>284</v>
      </c>
      <c r="G3" t="s">
        <v>199</v>
      </c>
      <c r="H3" s="2">
        <v>649.33000000000004</v>
      </c>
      <c r="I3">
        <v>7.25</v>
      </c>
      <c r="J3">
        <v>4.2200000000000001E-2</v>
      </c>
      <c r="K3">
        <v>2.2700000000000001E-2</v>
      </c>
      <c r="L3" s="2">
        <v>32</v>
      </c>
      <c r="M3">
        <v>4.32</v>
      </c>
      <c r="N3">
        <v>2.9399999999999999E-2</v>
      </c>
      <c r="O3">
        <v>0.14710000000000001</v>
      </c>
      <c r="P3">
        <v>1</v>
      </c>
      <c r="Q3">
        <v>1</v>
      </c>
      <c r="R3">
        <v>1</v>
      </c>
      <c r="S3" s="2">
        <f>((I3*Q3*H3*Settings!$D$15)+(J3*Q3*H3*Settings!$D$16)+(K3*H3*Settings!$D$17)+(M3*L3*Settings!$G$15)+(N3*L3*Settings!$G$16)+(O3*L3*Settings!$M$15))*R3*P3</f>
        <v>278.48742199999998</v>
      </c>
    </row>
    <row r="4" spans="1:19" x14ac:dyDescent="0.25">
      <c r="A4" t="s">
        <v>488</v>
      </c>
      <c r="B4" t="s">
        <v>146</v>
      </c>
      <c r="G4" t="s">
        <v>153</v>
      </c>
      <c r="H4" s="2">
        <v>421.63</v>
      </c>
      <c r="I4">
        <v>7.8</v>
      </c>
      <c r="J4">
        <v>7.0000000000000007E-2</v>
      </c>
      <c r="K4">
        <v>1.4999999999999999E-2</v>
      </c>
      <c r="L4" s="2">
        <v>199.25</v>
      </c>
      <c r="M4">
        <v>6.85</v>
      </c>
      <c r="N4">
        <v>3.9800000000000002E-2</v>
      </c>
      <c r="O4">
        <v>1.14E-2</v>
      </c>
      <c r="P4">
        <v>1</v>
      </c>
      <c r="Q4">
        <v>0.95</v>
      </c>
      <c r="R4">
        <v>0.85</v>
      </c>
      <c r="S4" s="2">
        <f>((I4*Q4*H4*Settings!$D$15)+(J4*Q4*H4*Settings!$D$16)+(K4*H4*Settings!$D$17)+(M4*L4*Settings!$G$15)+(N4*L4*Settings!$G$16)+(O4*L4*Settings!$M$15))*R4*P4</f>
        <v>343.4000527</v>
      </c>
    </row>
    <row r="5" spans="1:19" x14ac:dyDescent="0.25">
      <c r="A5" t="s">
        <v>526</v>
      </c>
      <c r="B5" t="s">
        <v>130</v>
      </c>
      <c r="E5" t="s">
        <v>131</v>
      </c>
      <c r="G5" t="s">
        <v>80</v>
      </c>
      <c r="H5" s="2">
        <v>565.23</v>
      </c>
      <c r="I5">
        <v>6.7</v>
      </c>
      <c r="J5">
        <v>4.3400000000000001E-2</v>
      </c>
      <c r="K5">
        <v>1.95E-2</v>
      </c>
      <c r="L5" s="2">
        <v>88.5</v>
      </c>
      <c r="M5">
        <v>4.68</v>
      </c>
      <c r="N5">
        <v>8.2600000000000007E-2</v>
      </c>
      <c r="O5">
        <v>0.12839999999999999</v>
      </c>
      <c r="P5">
        <v>1</v>
      </c>
      <c r="Q5">
        <v>1.05</v>
      </c>
      <c r="R5">
        <v>1</v>
      </c>
      <c r="S5" s="2">
        <f>((I5*Q5*H5*Settings!$D$15)+(J5*Q5*H5*Settings!$D$16)+(K5*H5*Settings!$D$17)+(M5*L5*Settings!$G$15)+(N5*L5*Settings!$G$16)+(O5*L5*Settings!$M$15))*R5*P5</f>
        <v>302.59367640000005</v>
      </c>
    </row>
    <row r="6" spans="1:19" x14ac:dyDescent="0.25">
      <c r="A6" t="s">
        <v>463</v>
      </c>
      <c r="B6" t="s">
        <v>156</v>
      </c>
      <c r="C6" t="s">
        <v>357</v>
      </c>
      <c r="D6" t="s">
        <v>358</v>
      </c>
      <c r="E6" t="s">
        <v>158</v>
      </c>
      <c r="F6" t="s">
        <v>266</v>
      </c>
      <c r="G6" t="s">
        <v>162</v>
      </c>
      <c r="H6" s="2">
        <v>618.33000000000004</v>
      </c>
      <c r="I6">
        <v>7.06</v>
      </c>
      <c r="J6">
        <v>4.5900000000000003E-2</v>
      </c>
      <c r="K6">
        <v>1.0200000000000001E-2</v>
      </c>
      <c r="L6" s="2">
        <v>33.75</v>
      </c>
      <c r="M6">
        <v>1.1100000000000001</v>
      </c>
      <c r="N6">
        <v>0.03</v>
      </c>
      <c r="O6">
        <v>0.01</v>
      </c>
      <c r="P6">
        <v>0.95</v>
      </c>
      <c r="Q6">
        <v>0.9</v>
      </c>
      <c r="R6">
        <v>1</v>
      </c>
      <c r="S6" s="2">
        <f>((I6*Q6*H6*Settings!$D$15)+(J6*Q6*H6*Settings!$D$16)+(K6*H6*Settings!$D$17)+(M6*L6*Settings!$G$15)+(N6*L6*Settings!$G$16)+(O6*L6*Settings!$M$15))*R6*P6</f>
        <v>243.06692399999997</v>
      </c>
    </row>
    <row r="7" spans="1:19" x14ac:dyDescent="0.25">
      <c r="A7" t="s">
        <v>499</v>
      </c>
      <c r="B7" t="s">
        <v>81</v>
      </c>
      <c r="D7" t="s">
        <v>359</v>
      </c>
      <c r="E7" t="s">
        <v>88</v>
      </c>
      <c r="G7" t="s">
        <v>87</v>
      </c>
      <c r="H7" s="2">
        <v>588</v>
      </c>
      <c r="I7">
        <v>6.29</v>
      </c>
      <c r="J7">
        <v>2.5600000000000001E-2</v>
      </c>
      <c r="K7">
        <v>1.7100000000000001E-2</v>
      </c>
      <c r="L7" s="2">
        <v>10.8</v>
      </c>
      <c r="M7">
        <v>5.75</v>
      </c>
      <c r="N7">
        <v>3.8800000000000001E-2</v>
      </c>
      <c r="O7">
        <v>0.01</v>
      </c>
      <c r="P7">
        <v>1</v>
      </c>
      <c r="Q7">
        <v>1.05</v>
      </c>
      <c r="R7">
        <v>1</v>
      </c>
      <c r="S7" s="2">
        <f>((I7*Q7*H7*Settings!$D$15)+(J7*Q7*H7*Settings!$D$16)+(K7*H7*Settings!$D$17)+(M7*L7*Settings!$G$15)+(N7*L7*Settings!$G$16)+(O7*L7*Settings!$M$15))*R7*P7</f>
        <v>206.95824000000005</v>
      </c>
    </row>
    <row r="8" spans="1:19" x14ac:dyDescent="0.25">
      <c r="A8" t="s">
        <v>478</v>
      </c>
      <c r="B8" t="s">
        <v>229</v>
      </c>
      <c r="E8" t="s">
        <v>230</v>
      </c>
      <c r="G8" t="s">
        <v>236</v>
      </c>
      <c r="H8" s="2">
        <v>583</v>
      </c>
      <c r="I8">
        <v>6.5</v>
      </c>
      <c r="J8">
        <v>3.5000000000000003E-2</v>
      </c>
      <c r="K8">
        <v>0.02</v>
      </c>
      <c r="L8" s="2">
        <v>43.125</v>
      </c>
      <c r="M8">
        <v>4.3</v>
      </c>
      <c r="N8">
        <v>2.5000000000000001E-2</v>
      </c>
      <c r="O8">
        <v>0.05</v>
      </c>
      <c r="P8">
        <v>1</v>
      </c>
      <c r="Q8">
        <v>1.1499999999999999</v>
      </c>
      <c r="R8">
        <v>1</v>
      </c>
      <c r="S8" s="2">
        <f>((I8*Q8*H8*Settings!$D$15)+(J8*Q8*H8*Settings!$D$16)+(K8*H8*Settings!$D$17)+(M8*L8*Settings!$G$15)+(N8*L8*Settings!$G$16)+(O8*L8*Settings!$M$15))*R8*P8</f>
        <v>265.56</v>
      </c>
    </row>
    <row r="9" spans="1:19" x14ac:dyDescent="0.25">
      <c r="A9" t="s">
        <v>473</v>
      </c>
      <c r="B9" t="s">
        <v>277</v>
      </c>
      <c r="C9" t="s">
        <v>361</v>
      </c>
      <c r="D9" t="s">
        <v>362</v>
      </c>
      <c r="E9" t="s">
        <v>284</v>
      </c>
      <c r="G9" t="s">
        <v>282</v>
      </c>
      <c r="H9" s="2">
        <v>555.54999999999995</v>
      </c>
      <c r="I9">
        <v>7.17</v>
      </c>
      <c r="J9">
        <v>4.1200000000000001E-2</v>
      </c>
      <c r="K9">
        <v>3.9300000000000002E-2</v>
      </c>
      <c r="L9" s="2">
        <v>26.6</v>
      </c>
      <c r="M9">
        <v>5.04</v>
      </c>
      <c r="N9">
        <v>0.1071</v>
      </c>
      <c r="O9">
        <v>7.1400000000000005E-2</v>
      </c>
      <c r="P9">
        <v>1</v>
      </c>
      <c r="Q9">
        <v>1.05</v>
      </c>
      <c r="R9">
        <v>1</v>
      </c>
      <c r="S9" s="2">
        <f>((I9*Q9*H9*Settings!$D$15)+(J9*Q9*H9*Settings!$D$16)+(K9*H9*Settings!$D$17)+(M9*L9*Settings!$G$15)+(N9*L9*Settings!$G$16)+(O9*L9*Settings!$M$15))*R9*P9</f>
        <v>246.46554900000001</v>
      </c>
    </row>
    <row r="10" spans="1:19" x14ac:dyDescent="0.25">
      <c r="A10" t="s">
        <v>465</v>
      </c>
      <c r="B10" t="s">
        <v>137</v>
      </c>
      <c r="C10" t="s">
        <v>363</v>
      </c>
      <c r="E10" t="s">
        <v>140</v>
      </c>
      <c r="F10" t="s">
        <v>422</v>
      </c>
      <c r="G10" t="s">
        <v>143</v>
      </c>
      <c r="H10" s="2">
        <v>584</v>
      </c>
      <c r="I10">
        <v>8.2200000000000006</v>
      </c>
      <c r="J10">
        <v>5.0299999999999997E-2</v>
      </c>
      <c r="K10">
        <v>1.8499999999999999E-2</v>
      </c>
      <c r="L10" s="2">
        <v>57</v>
      </c>
      <c r="M10">
        <v>5.33</v>
      </c>
      <c r="N10">
        <v>5.7700000000000001E-2</v>
      </c>
      <c r="O10">
        <v>3.85E-2</v>
      </c>
      <c r="P10">
        <v>1.05</v>
      </c>
      <c r="Q10">
        <v>0.95</v>
      </c>
      <c r="R10">
        <v>0.95</v>
      </c>
      <c r="S10" s="2">
        <f>((I10*Q10*H10*Settings!$D$15)+(J10*Q10*H10*Settings!$D$16)+(K10*H10*Settings!$D$17)+(M10*L10*Settings!$G$15)+(N10*L10*Settings!$G$16)+(O10*L10*Settings!$M$15))*R10*P10</f>
        <v>317.36599649999999</v>
      </c>
    </row>
    <row r="11" spans="1:19" x14ac:dyDescent="0.25">
      <c r="A11" t="s">
        <v>516</v>
      </c>
      <c r="B11" t="s">
        <v>15</v>
      </c>
      <c r="D11" t="s">
        <v>364</v>
      </c>
      <c r="E11" t="s">
        <v>423</v>
      </c>
      <c r="F11" t="s">
        <v>27</v>
      </c>
      <c r="G11" t="s">
        <v>11</v>
      </c>
      <c r="H11" s="2">
        <v>524.6</v>
      </c>
      <c r="I11">
        <v>6.54</v>
      </c>
      <c r="J11">
        <v>4.4900000000000002E-2</v>
      </c>
      <c r="K11">
        <v>1.9199999999999998E-2</v>
      </c>
      <c r="L11" s="2">
        <v>41.8</v>
      </c>
      <c r="M11">
        <v>4</v>
      </c>
      <c r="N11">
        <v>5.0000000000000001E-3</v>
      </c>
      <c r="O11">
        <v>0.16669999999999999</v>
      </c>
      <c r="P11">
        <v>1</v>
      </c>
      <c r="Q11">
        <v>1</v>
      </c>
      <c r="R11">
        <v>1.1000000000000001</v>
      </c>
      <c r="S11" s="2">
        <f>((I11*Q11*H11*Settings!$D$15)+(J11*Q11*H11*Settings!$D$16)+(K11*H11*Settings!$D$17)+(M11*L11*Settings!$G$15)+(N11*L11*Settings!$G$16)+(O11*L11*Settings!$M$15))*R11*P11</f>
        <v>236.88143600000004</v>
      </c>
    </row>
    <row r="12" spans="1:19" x14ac:dyDescent="0.25">
      <c r="A12" t="s">
        <v>492</v>
      </c>
      <c r="B12" t="s">
        <v>62</v>
      </c>
      <c r="G12" t="s">
        <v>366</v>
      </c>
      <c r="H12" s="2">
        <v>557.13</v>
      </c>
      <c r="I12">
        <v>8.59</v>
      </c>
      <c r="J12">
        <v>5.16E-2</v>
      </c>
      <c r="K12">
        <v>1.8499999999999999E-2</v>
      </c>
      <c r="L12" s="2">
        <v>23.1</v>
      </c>
      <c r="M12">
        <v>3.04</v>
      </c>
      <c r="N12">
        <v>5.0000000000000001E-3</v>
      </c>
      <c r="O12">
        <v>0.24440000000000001</v>
      </c>
      <c r="P12">
        <v>1</v>
      </c>
      <c r="Q12">
        <v>1</v>
      </c>
      <c r="R12">
        <v>1</v>
      </c>
      <c r="S12" s="2">
        <f>((I12*Q12*H12*Settings!$D$15)+(J12*Q12*H12*Settings!$D$16)+(K12*H12*Settings!$D$17)+(M12*L12*Settings!$G$15)+(N12*L12*Settings!$G$16)+(O12*L12*Settings!$M$15))*R12*P12</f>
        <v>282.23181</v>
      </c>
    </row>
    <row r="13" spans="1:19" x14ac:dyDescent="0.25">
      <c r="A13" t="s">
        <v>470</v>
      </c>
      <c r="B13" t="s">
        <v>201</v>
      </c>
      <c r="F13" t="s">
        <v>424</v>
      </c>
      <c r="G13" t="s">
        <v>209</v>
      </c>
      <c r="H13" s="2">
        <v>598.63</v>
      </c>
      <c r="I13">
        <v>7.03</v>
      </c>
      <c r="J13">
        <v>4.5699999999999998E-2</v>
      </c>
      <c r="K13">
        <v>7.0000000000000001E-3</v>
      </c>
      <c r="L13" s="2">
        <v>48</v>
      </c>
      <c r="M13">
        <v>3.98</v>
      </c>
      <c r="N13">
        <v>2.1700000000000001E-2</v>
      </c>
      <c r="O13">
        <v>8.6999999999999994E-2</v>
      </c>
      <c r="P13">
        <v>1</v>
      </c>
      <c r="Q13">
        <v>1</v>
      </c>
      <c r="R13">
        <v>1</v>
      </c>
      <c r="S13" s="2">
        <f>((I13*Q13*H13*Settings!$D$15)+(J13*Q13*H13*Settings!$D$16)+(K13*H13*Settings!$D$17)+(M13*L13*Settings!$G$15)+(N13*L13*Settings!$G$16)+(O13*L13*Settings!$M$15))*R13*P13</f>
        <v>286.38510000000002</v>
      </c>
    </row>
    <row r="14" spans="1:19" x14ac:dyDescent="0.25">
      <c r="A14" t="s">
        <v>513</v>
      </c>
      <c r="B14" t="s">
        <v>34</v>
      </c>
      <c r="E14" t="s">
        <v>425</v>
      </c>
      <c r="F14" t="s">
        <v>221</v>
      </c>
      <c r="G14" t="s">
        <v>41</v>
      </c>
      <c r="H14" s="2">
        <v>543.11</v>
      </c>
      <c r="I14">
        <v>7.78</v>
      </c>
      <c r="J14">
        <v>5.2499999999999998E-2</v>
      </c>
      <c r="K14">
        <v>2.4199999999999999E-2</v>
      </c>
      <c r="L14" s="2">
        <v>81.900000000000006</v>
      </c>
      <c r="M14">
        <v>5.04</v>
      </c>
      <c r="N14">
        <v>8.5400000000000004E-2</v>
      </c>
      <c r="O14">
        <v>7.3200000000000001E-2</v>
      </c>
      <c r="P14">
        <v>1</v>
      </c>
      <c r="Q14">
        <v>0.95</v>
      </c>
      <c r="R14">
        <v>1</v>
      </c>
      <c r="S14" s="2">
        <f>((I14*Q14*H14*Settings!$D$15)+(J14*Q14*H14*Settings!$D$16)+(K14*H14*Settings!$D$17)+(M14*L14*Settings!$G$15)+(N14*L14*Settings!$G$16)+(O14*L14*Settings!$M$15))*R14*P14</f>
        <v>313.88196140000002</v>
      </c>
    </row>
    <row r="15" spans="1:19" x14ac:dyDescent="0.25">
      <c r="A15" t="s">
        <v>523</v>
      </c>
      <c r="B15" t="s">
        <v>164</v>
      </c>
      <c r="E15" t="s">
        <v>426</v>
      </c>
      <c r="F15" t="s">
        <v>297</v>
      </c>
      <c r="G15" t="s">
        <v>171</v>
      </c>
      <c r="H15" s="2">
        <v>537.6</v>
      </c>
      <c r="I15">
        <v>7.81</v>
      </c>
      <c r="J15">
        <v>3.8899999999999997E-2</v>
      </c>
      <c r="K15">
        <v>3.3799999999999997E-2</v>
      </c>
      <c r="L15" s="2">
        <v>9</v>
      </c>
      <c r="M15">
        <v>2.42</v>
      </c>
      <c r="N15">
        <v>5.0000000000000001E-3</v>
      </c>
      <c r="O15">
        <v>0.01</v>
      </c>
      <c r="P15">
        <v>1.05</v>
      </c>
      <c r="Q15">
        <v>1</v>
      </c>
      <c r="R15">
        <v>1</v>
      </c>
      <c r="S15" s="2">
        <f>((I15*Q15*H15*Settings!$D$15)+(J15*Q15*H15*Settings!$D$16)+(K15*H15*Settings!$D$17)+(M15*L15*Settings!$G$15)+(N15*L15*Settings!$G$16)+(O15*L15*Settings!$M$15))*R15*P15</f>
        <v>228.399192</v>
      </c>
    </row>
    <row r="16" spans="1:19" x14ac:dyDescent="0.25">
      <c r="A16" t="s">
        <v>495</v>
      </c>
      <c r="B16" t="s">
        <v>70</v>
      </c>
      <c r="D16" t="s">
        <v>367</v>
      </c>
      <c r="E16" t="s">
        <v>427</v>
      </c>
      <c r="G16" t="s">
        <v>77</v>
      </c>
      <c r="H16" s="2">
        <v>640.98</v>
      </c>
      <c r="I16">
        <v>6.96</v>
      </c>
      <c r="J16">
        <v>4.4699999999999997E-2</v>
      </c>
      <c r="K16">
        <v>1.2800000000000001E-2</v>
      </c>
      <c r="L16" s="2">
        <v>80</v>
      </c>
      <c r="M16">
        <v>4.5</v>
      </c>
      <c r="N16">
        <v>5.0000000000000001E-3</v>
      </c>
      <c r="O16">
        <v>1.49E-2</v>
      </c>
      <c r="P16">
        <v>1</v>
      </c>
      <c r="Q16">
        <v>1</v>
      </c>
      <c r="R16">
        <v>0.9</v>
      </c>
      <c r="S16" s="2">
        <f>((I16*Q16*H16*Settings!$D$15)+(J16*Q16*H16*Settings!$D$16)+(K16*H16*Settings!$D$17)+(M16*L16*Settings!$G$15)+(N16*L16*Settings!$G$16)+(O16*L16*Settings!$M$15))*R16*P16</f>
        <v>281.39667120000001</v>
      </c>
    </row>
    <row r="17" spans="1:19" x14ac:dyDescent="0.25">
      <c r="A17" t="s">
        <v>472</v>
      </c>
      <c r="B17" t="s">
        <v>123</v>
      </c>
      <c r="G17" t="s">
        <v>128</v>
      </c>
      <c r="H17" s="2">
        <v>557.38</v>
      </c>
      <c r="I17">
        <v>8.33</v>
      </c>
      <c r="J17">
        <v>5.3699999999999998E-2</v>
      </c>
      <c r="K17">
        <v>1.03E-2</v>
      </c>
      <c r="L17" s="2">
        <v>42.9</v>
      </c>
      <c r="M17">
        <v>5.07</v>
      </c>
      <c r="N17">
        <v>4.65E-2</v>
      </c>
      <c r="O17">
        <v>4.65E-2</v>
      </c>
      <c r="P17">
        <v>1</v>
      </c>
      <c r="Q17">
        <v>1</v>
      </c>
      <c r="R17">
        <v>1</v>
      </c>
      <c r="S17" s="2">
        <f>((I17*Q17*H17*Settings!$D$15)+(J17*Q17*H17*Settings!$D$16)+(K17*H17*Settings!$D$17)+(M17*L17*Settings!$G$15)+(N17*L17*Settings!$G$16)+(O17*L17*Settings!$M$15))*R17*P17</f>
        <v>323.691912</v>
      </c>
    </row>
    <row r="18" spans="1:19" x14ac:dyDescent="0.25">
      <c r="A18" t="s">
        <v>481</v>
      </c>
      <c r="B18" t="s">
        <v>90</v>
      </c>
      <c r="D18" t="s">
        <v>368</v>
      </c>
      <c r="G18" t="s">
        <v>1366</v>
      </c>
      <c r="H18" s="2">
        <v>507.83</v>
      </c>
      <c r="I18">
        <v>6.5</v>
      </c>
      <c r="J18">
        <v>0.03</v>
      </c>
      <c r="K18">
        <v>0.02</v>
      </c>
      <c r="L18" s="2">
        <v>56</v>
      </c>
      <c r="M18">
        <v>4</v>
      </c>
      <c r="N18">
        <v>5.0000000000000001E-3</v>
      </c>
      <c r="O18">
        <v>0.01</v>
      </c>
      <c r="P18">
        <v>1</v>
      </c>
      <c r="Q18">
        <v>1</v>
      </c>
      <c r="R18">
        <v>1</v>
      </c>
      <c r="S18" s="2">
        <f>((I18*Q18*H18*Settings!$D$15)+(J18*Q18*H18*Settings!$D$16)+(K18*H18*Settings!$D$17)+(M18*L18*Settings!$G$15)+(N18*L18*Settings!$G$16)+(O18*L18*Settings!$M$15))*R18*P18</f>
        <v>195.62219999999999</v>
      </c>
    </row>
    <row r="19" spans="1:19" x14ac:dyDescent="0.25">
      <c r="A19" t="s">
        <v>510</v>
      </c>
      <c r="B19" t="s">
        <v>175</v>
      </c>
      <c r="D19" t="s">
        <v>369</v>
      </c>
      <c r="E19" t="s">
        <v>179</v>
      </c>
      <c r="F19" t="s">
        <v>428</v>
      </c>
      <c r="G19" t="s">
        <v>183</v>
      </c>
      <c r="H19" s="2">
        <v>634.6</v>
      </c>
      <c r="I19">
        <v>7.41</v>
      </c>
      <c r="J19">
        <v>4.6100000000000002E-2</v>
      </c>
      <c r="K19">
        <v>2.35E-2</v>
      </c>
      <c r="L19" s="2">
        <v>33.6</v>
      </c>
      <c r="M19">
        <v>1.21</v>
      </c>
      <c r="N19">
        <v>6.0600000000000001E-2</v>
      </c>
      <c r="O19">
        <v>0.1515</v>
      </c>
      <c r="P19">
        <v>1</v>
      </c>
      <c r="Q19">
        <v>0.95</v>
      </c>
      <c r="R19">
        <v>1</v>
      </c>
      <c r="S19" s="2">
        <f>((I19*Q19*H19*Settings!$D$15)+(J19*Q19*H19*Settings!$D$16)+(K19*H19*Settings!$D$17)+(M19*L19*Settings!$G$15)+(N19*L19*Settings!$G$16)+(O19*L19*Settings!$M$15))*R19*P19</f>
        <v>266.13545600000009</v>
      </c>
    </row>
    <row r="20" spans="1:19" x14ac:dyDescent="0.25">
      <c r="A20" t="s">
        <v>534</v>
      </c>
      <c r="B20" t="s">
        <v>44</v>
      </c>
      <c r="D20" t="s">
        <v>370</v>
      </c>
      <c r="F20" t="s">
        <v>429</v>
      </c>
      <c r="G20" t="s">
        <v>1367</v>
      </c>
      <c r="H20" s="2">
        <v>604.5</v>
      </c>
      <c r="I20">
        <v>7.03</v>
      </c>
      <c r="J20">
        <v>3.9800000000000002E-2</v>
      </c>
      <c r="K20">
        <v>2.5899999999999999E-2</v>
      </c>
      <c r="L20" s="2">
        <v>63</v>
      </c>
      <c r="M20">
        <v>4.5</v>
      </c>
      <c r="N20">
        <v>7.4099999999999999E-2</v>
      </c>
      <c r="O20">
        <v>3.6999999999999998E-2</v>
      </c>
      <c r="P20">
        <v>1</v>
      </c>
      <c r="Q20">
        <v>0.9</v>
      </c>
      <c r="R20">
        <v>1</v>
      </c>
      <c r="S20" s="2">
        <f>((I20*Q20*H20*Settings!$D$15)+(J20*Q20*H20*Settings!$D$16)+(K20*H20*Settings!$D$17)+(M20*L20*Settings!$G$15)+(N20*L20*Settings!$G$16)+(O20*L20*Settings!$M$15))*R20*P20</f>
        <v>259.98432000000003</v>
      </c>
    </row>
    <row r="21" spans="1:19" x14ac:dyDescent="0.25">
      <c r="A21" t="s">
        <v>467</v>
      </c>
      <c r="B21" t="s">
        <v>211</v>
      </c>
      <c r="D21" t="s">
        <v>371</v>
      </c>
      <c r="E21" t="s">
        <v>213</v>
      </c>
      <c r="F21" t="s">
        <v>131</v>
      </c>
      <c r="G21" t="s">
        <v>217</v>
      </c>
      <c r="H21" s="2">
        <v>447.3</v>
      </c>
      <c r="I21">
        <v>8.11</v>
      </c>
      <c r="J21">
        <v>5.8599999999999999E-2</v>
      </c>
      <c r="K21">
        <v>1.35E-2</v>
      </c>
      <c r="L21" s="2">
        <v>22.5</v>
      </c>
      <c r="M21">
        <v>2.0299999999999998</v>
      </c>
      <c r="N21">
        <v>3.2300000000000002E-2</v>
      </c>
      <c r="O21">
        <v>9.6799999999999997E-2</v>
      </c>
      <c r="P21">
        <v>1</v>
      </c>
      <c r="Q21">
        <v>1</v>
      </c>
      <c r="R21">
        <v>1</v>
      </c>
      <c r="S21" s="2">
        <f>((I21*Q21*H21*Settings!$D$15)+(J21*Q21*H21*Settings!$D$16)+(K21*H21*Settings!$D$17)+(M21*L21*Settings!$G$15)+(N21*L21*Settings!$G$16)+(O21*L21*Settings!$M$15))*R21*P21</f>
        <v>242.44613999999999</v>
      </c>
    </row>
    <row r="22" spans="1:19" x14ac:dyDescent="0.25">
      <c r="A22" t="s">
        <v>466</v>
      </c>
      <c r="B22" t="s">
        <v>25</v>
      </c>
      <c r="E22" t="s">
        <v>27</v>
      </c>
      <c r="F22" t="s">
        <v>84</v>
      </c>
      <c r="G22" t="s">
        <v>31</v>
      </c>
      <c r="H22" s="2">
        <v>603.11</v>
      </c>
      <c r="I22">
        <v>7.62</v>
      </c>
      <c r="J22">
        <v>5.3999999999999999E-2</v>
      </c>
      <c r="K22">
        <v>2.3300000000000001E-2</v>
      </c>
      <c r="L22" s="2">
        <v>28.8</v>
      </c>
      <c r="M22">
        <v>1.57</v>
      </c>
      <c r="N22">
        <v>4.7899999999999998E-2</v>
      </c>
      <c r="O22">
        <v>0.20799999999999999</v>
      </c>
      <c r="P22">
        <v>1</v>
      </c>
      <c r="Q22">
        <v>1</v>
      </c>
      <c r="R22">
        <v>0.97499999999999998</v>
      </c>
      <c r="S22" s="2">
        <f>((I22*Q22*H22*Settings!$D$15)+(J22*Q22*H22*Settings!$D$16)+(K22*H22*Settings!$D$17)+(M22*L22*Settings!$G$15)+(N22*L22*Settings!$G$16)+(O22*L22*Settings!$M$15))*R22*P22</f>
        <v>279.64236495000006</v>
      </c>
    </row>
    <row r="23" spans="1:19" x14ac:dyDescent="0.25">
      <c r="A23" t="s">
        <v>553</v>
      </c>
      <c r="B23" t="s">
        <v>246</v>
      </c>
      <c r="G23" t="s">
        <v>255</v>
      </c>
      <c r="H23" s="2">
        <v>585.4</v>
      </c>
      <c r="I23">
        <v>7.21</v>
      </c>
      <c r="J23">
        <v>5.0999999999999997E-2</v>
      </c>
      <c r="K23">
        <v>2.76E-2</v>
      </c>
      <c r="L23" s="2">
        <v>76.5</v>
      </c>
      <c r="M23">
        <v>4.83</v>
      </c>
      <c r="N23">
        <v>3.9600000000000003E-2</v>
      </c>
      <c r="O23">
        <v>0.01</v>
      </c>
      <c r="P23">
        <v>1</v>
      </c>
      <c r="Q23">
        <v>0.9</v>
      </c>
      <c r="R23">
        <v>1</v>
      </c>
      <c r="S23" s="2">
        <f>((I23*Q23*H23*Settings!$D$15)+(J23*Q23*H23*Settings!$D$16)+(K23*H23*Settings!$D$17)+(M23*L23*Settings!$G$15)+(N23*L23*Settings!$G$16)+(O23*L23*Settings!$M$15))*R23*P23</f>
        <v>280.70768399999997</v>
      </c>
    </row>
    <row r="24" spans="1:19" x14ac:dyDescent="0.25">
      <c r="A24" t="s">
        <v>464</v>
      </c>
      <c r="B24" t="s">
        <v>99</v>
      </c>
      <c r="C24" t="s">
        <v>372</v>
      </c>
      <c r="D24" t="s">
        <v>373</v>
      </c>
      <c r="G24" t="s">
        <v>105</v>
      </c>
      <c r="H24" s="2">
        <v>578.75</v>
      </c>
      <c r="I24">
        <v>6.59</v>
      </c>
      <c r="J24">
        <v>5.2299999999999999E-2</v>
      </c>
      <c r="K24">
        <v>2.6100000000000002E-2</v>
      </c>
      <c r="L24" s="2">
        <v>54.5</v>
      </c>
      <c r="M24">
        <v>6.2</v>
      </c>
      <c r="N24">
        <v>4.4400000000000002E-2</v>
      </c>
      <c r="O24">
        <v>0.24440000000000001</v>
      </c>
      <c r="P24">
        <v>1</v>
      </c>
      <c r="Q24">
        <v>1</v>
      </c>
      <c r="R24">
        <v>1</v>
      </c>
      <c r="S24" s="2">
        <f>((I24*Q24*H24*Settings!$D$15)+(J24*Q24*H24*Settings!$D$16)+(K24*H24*Settings!$D$17)+(M24*L24*Settings!$G$15)+(N24*L24*Settings!$G$16)+(O24*L24*Settings!$M$15))*R24*P24</f>
        <v>265.09145000000001</v>
      </c>
    </row>
    <row r="25" spans="1:19" x14ac:dyDescent="0.25">
      <c r="A25" t="s">
        <v>508</v>
      </c>
      <c r="B25" t="s">
        <v>115</v>
      </c>
      <c r="E25" t="s">
        <v>118</v>
      </c>
      <c r="F25" t="s">
        <v>158</v>
      </c>
      <c r="G25" t="s">
        <v>121</v>
      </c>
      <c r="H25" s="2">
        <v>517.25</v>
      </c>
      <c r="I25">
        <v>6.86</v>
      </c>
      <c r="J25">
        <v>4.3099999999999999E-2</v>
      </c>
      <c r="K25">
        <v>2.9499999999999998E-2</v>
      </c>
      <c r="L25" s="2">
        <v>34.5</v>
      </c>
      <c r="M25">
        <v>1.88</v>
      </c>
      <c r="N25">
        <v>6.0600000000000001E-2</v>
      </c>
      <c r="O25">
        <v>9.0899999999999995E-2</v>
      </c>
      <c r="P25">
        <v>1</v>
      </c>
      <c r="Q25">
        <v>1</v>
      </c>
      <c r="R25">
        <v>1.05</v>
      </c>
      <c r="S25" s="2">
        <f>((I25*Q25*H25*Settings!$D$15)+(J25*Q25*H25*Settings!$D$16)+(K25*H25*Settings!$D$17)+(M25*L25*Settings!$G$15)+(N25*L25*Settings!$G$16)+(O25*L25*Settings!$M$15))*R25*P25</f>
        <v>224.01503249999999</v>
      </c>
    </row>
    <row r="26" spans="1:19" x14ac:dyDescent="0.25">
      <c r="A26" t="s">
        <v>484</v>
      </c>
      <c r="B26" t="s">
        <v>107</v>
      </c>
      <c r="E26" t="s">
        <v>430</v>
      </c>
      <c r="G26" t="s">
        <v>113</v>
      </c>
      <c r="H26" s="2">
        <v>547.58000000000004</v>
      </c>
      <c r="I26">
        <v>7.9</v>
      </c>
      <c r="J26">
        <v>4.0899999999999999E-2</v>
      </c>
      <c r="K26">
        <v>1.5599999999999999E-2</v>
      </c>
      <c r="L26" s="2">
        <v>22.324999999999999</v>
      </c>
      <c r="M26">
        <v>3.04</v>
      </c>
      <c r="N26">
        <v>7.4099999999999999E-2</v>
      </c>
      <c r="O26">
        <v>0.1111</v>
      </c>
      <c r="P26">
        <v>1</v>
      </c>
      <c r="Q26">
        <v>1</v>
      </c>
      <c r="R26">
        <v>1</v>
      </c>
      <c r="S26" s="2">
        <f>((I26*Q26*H26*Settings!$D$15)+(J26*Q26*H26*Settings!$D$16)+(K26*H26*Settings!$D$17)+(M26*L26*Settings!$G$15)+(N26*L26*Settings!$G$16)+(O26*L26*Settings!$M$15))*R26*P26</f>
        <v>257.28675199999998</v>
      </c>
    </row>
    <row r="27" spans="1:19" x14ac:dyDescent="0.25">
      <c r="A27" t="s">
        <v>475</v>
      </c>
      <c r="B27" t="s">
        <v>268</v>
      </c>
      <c r="D27" t="s">
        <v>375</v>
      </c>
      <c r="E27" t="s">
        <v>269</v>
      </c>
      <c r="F27" t="s">
        <v>431</v>
      </c>
      <c r="G27" t="s">
        <v>274</v>
      </c>
      <c r="H27" s="2">
        <v>602</v>
      </c>
      <c r="I27">
        <v>7.06</v>
      </c>
      <c r="J27">
        <v>4.7619000000000002E-2</v>
      </c>
      <c r="K27">
        <v>1.3899999999999999E-2</v>
      </c>
      <c r="L27" s="2">
        <v>57.5</v>
      </c>
      <c r="M27">
        <v>3.92</v>
      </c>
      <c r="N27">
        <v>1.61E-2</v>
      </c>
      <c r="O27">
        <v>0.1129</v>
      </c>
      <c r="P27">
        <v>1</v>
      </c>
      <c r="Q27">
        <v>1</v>
      </c>
      <c r="R27">
        <v>1</v>
      </c>
      <c r="S27" s="2">
        <f>((I27*Q27*H27*Settings!$D$15)+(J27*Q27*H27*Settings!$D$16)+(K27*H27*Settings!$D$17)+(M27*L27*Settings!$G$15)+(N27*L27*Settings!$G$16)+(O27*L27*Settings!$M$15))*R27*P27</f>
        <v>283.04675200000008</v>
      </c>
    </row>
    <row r="28" spans="1:19" x14ac:dyDescent="0.25">
      <c r="A28" t="s">
        <v>502</v>
      </c>
      <c r="B28" t="s">
        <v>286</v>
      </c>
      <c r="E28" t="s">
        <v>290</v>
      </c>
      <c r="F28" t="s">
        <v>432</v>
      </c>
      <c r="G28" t="s">
        <v>295</v>
      </c>
      <c r="H28" s="2">
        <v>620.80999999999995</v>
      </c>
      <c r="I28">
        <v>7.6</v>
      </c>
      <c r="J28">
        <v>5.04E-2</v>
      </c>
      <c r="K28">
        <v>2.3699999999999999E-2</v>
      </c>
      <c r="L28" s="2">
        <v>28.75</v>
      </c>
      <c r="M28">
        <v>3.16</v>
      </c>
      <c r="N28">
        <v>9.6799999999999997E-2</v>
      </c>
      <c r="O28">
        <v>0.2258</v>
      </c>
      <c r="P28">
        <v>1</v>
      </c>
      <c r="Q28">
        <v>0.95</v>
      </c>
      <c r="R28">
        <v>0.95</v>
      </c>
      <c r="S28" s="2">
        <f>((I28*Q28*H28*Settings!$D$15)+(J28*Q28*H28*Settings!$D$16)+(K28*H28*Settings!$D$17)+(M28*L28*Settings!$G$15)+(N28*L28*Settings!$G$16)+(O28*L28*Settings!$M$15))*R28*P28</f>
        <v>267.48253693999993</v>
      </c>
    </row>
    <row r="29" spans="1:19" x14ac:dyDescent="0.25">
      <c r="A29" t="s">
        <v>505</v>
      </c>
      <c r="B29" t="s">
        <v>257</v>
      </c>
      <c r="G29" t="s">
        <v>265</v>
      </c>
      <c r="H29" s="2">
        <v>532</v>
      </c>
      <c r="I29">
        <v>7.97</v>
      </c>
      <c r="J29">
        <v>6.0100000000000001E-2</v>
      </c>
      <c r="K29">
        <v>9.7000000000000003E-3</v>
      </c>
      <c r="L29" s="2">
        <v>71</v>
      </c>
      <c r="M29">
        <v>4.5599999999999996</v>
      </c>
      <c r="N29">
        <v>0.04</v>
      </c>
      <c r="O29">
        <v>2.6700000000000002E-2</v>
      </c>
      <c r="P29">
        <v>1</v>
      </c>
      <c r="Q29">
        <v>1</v>
      </c>
      <c r="R29">
        <v>0.95</v>
      </c>
      <c r="S29" s="2">
        <f>((I29*Q29*H29*Settings!$D$15)+(J29*Q29*H29*Settings!$D$16)+(K29*H29*Settings!$D$17)+(M29*L29*Settings!$G$15)+(N29*L29*Settings!$G$16)+(O29*L29*Settings!$M$15))*R29*P29</f>
        <v>316.15828999999997</v>
      </c>
    </row>
    <row r="30" spans="1:19" x14ac:dyDescent="0.25">
      <c r="A30" t="s">
        <v>491</v>
      </c>
      <c r="B30" t="s">
        <v>52</v>
      </c>
      <c r="E30" t="s">
        <v>54</v>
      </c>
      <c r="F30" t="s">
        <v>27</v>
      </c>
      <c r="G30" t="s">
        <v>60</v>
      </c>
      <c r="H30" s="2">
        <v>494.03</v>
      </c>
      <c r="I30">
        <v>8.36</v>
      </c>
      <c r="J30">
        <v>5.67E-2</v>
      </c>
      <c r="K30">
        <v>2.7300000000000001E-2</v>
      </c>
      <c r="L30" s="2">
        <v>42.5</v>
      </c>
      <c r="M30">
        <v>1.35</v>
      </c>
      <c r="N30">
        <v>2.1700000000000001E-2</v>
      </c>
      <c r="O30">
        <v>0.1087</v>
      </c>
      <c r="P30">
        <v>1</v>
      </c>
      <c r="Q30">
        <v>1</v>
      </c>
      <c r="R30">
        <v>1.05</v>
      </c>
      <c r="S30" s="2">
        <f>((I30*Q30*H30*Settings!$D$15)+(J30*Q30*H30*Settings!$D$16)+(K30*H30*Settings!$D$17)+(M30*L30*Settings!$G$15)+(N30*L30*Settings!$G$16)+(O30*L30*Settings!$M$15))*R30*P30</f>
        <v>264.92245290000005</v>
      </c>
    </row>
    <row r="31" spans="1:19" x14ac:dyDescent="0.25">
      <c r="A31" t="s">
        <v>487</v>
      </c>
      <c r="B31" t="s">
        <v>186</v>
      </c>
      <c r="F31" t="s">
        <v>117</v>
      </c>
      <c r="G31" t="s">
        <v>191</v>
      </c>
      <c r="H31" s="2">
        <v>615.84</v>
      </c>
      <c r="I31">
        <v>6.62</v>
      </c>
      <c r="J31">
        <v>3.9199999999999999E-2</v>
      </c>
      <c r="K31">
        <v>1.3100000000000001E-2</v>
      </c>
      <c r="L31" s="2">
        <v>22.25</v>
      </c>
      <c r="M31">
        <v>1.31</v>
      </c>
      <c r="N31">
        <v>0.1154</v>
      </c>
      <c r="O31">
        <v>3.85E-2</v>
      </c>
      <c r="P31">
        <v>1</v>
      </c>
      <c r="Q31">
        <v>1.2</v>
      </c>
      <c r="R31">
        <v>0.95</v>
      </c>
      <c r="S31" s="2">
        <f>((I31*Q31*H31*Settings!$D$15)+(J31*Q31*H31*Settings!$D$16)+(K31*H31*Settings!$D$17)+(M31*L31*Settings!$G$15)+(N31*L31*Settings!$G$16)+(O31*L31*Settings!$M$15))*R31*P31</f>
        <v>296.43625655999995</v>
      </c>
    </row>
    <row r="32" spans="1:19" x14ac:dyDescent="0.25">
      <c r="A32" t="s">
        <v>468</v>
      </c>
      <c r="B32" t="s">
        <v>237</v>
      </c>
      <c r="G32" t="s">
        <v>243</v>
      </c>
      <c r="H32" s="2">
        <v>458.72</v>
      </c>
      <c r="I32">
        <v>9.59</v>
      </c>
      <c r="J32">
        <v>7.0000000000000007E-2</v>
      </c>
      <c r="K32">
        <v>2.1000000000000001E-2</v>
      </c>
      <c r="L32" s="2">
        <v>49</v>
      </c>
      <c r="M32">
        <v>4.3</v>
      </c>
      <c r="N32">
        <v>9.2999999999999999E-2</v>
      </c>
      <c r="O32">
        <v>0.13950000000000001</v>
      </c>
      <c r="P32">
        <v>1</v>
      </c>
      <c r="Q32">
        <v>0.85</v>
      </c>
      <c r="R32">
        <v>0.95</v>
      </c>
      <c r="S32" s="2">
        <f>((I32*Q32*H32*Settings!$D$15)+(J32*Q32*H32*Settings!$D$16)+(K32*H32*Settings!$D$17)+(M32*L32*Settings!$G$15)+(N32*L32*Settings!$G$16)+(O32*L32*Settings!$M$15))*R32*P32</f>
        <v>260.50934503999997</v>
      </c>
    </row>
    <row r="33" spans="1:19" x14ac:dyDescent="0.25">
      <c r="A33" t="s">
        <v>542</v>
      </c>
      <c r="B33" t="s">
        <v>16</v>
      </c>
      <c r="C33" t="s">
        <v>376</v>
      </c>
      <c r="D33" t="s">
        <v>377</v>
      </c>
      <c r="G33" t="s">
        <v>22</v>
      </c>
      <c r="H33" s="2">
        <v>486</v>
      </c>
      <c r="I33">
        <v>6.72</v>
      </c>
      <c r="J33">
        <v>3.4500000000000003E-2</v>
      </c>
      <c r="K33">
        <v>3.4500000000000003E-2</v>
      </c>
      <c r="L33" s="2">
        <v>39.5</v>
      </c>
      <c r="M33">
        <v>5.05</v>
      </c>
      <c r="N33">
        <v>0.01</v>
      </c>
      <c r="O33">
        <v>0.1</v>
      </c>
      <c r="P33">
        <v>1</v>
      </c>
      <c r="Q33">
        <v>1.05</v>
      </c>
      <c r="R33">
        <v>1.1000000000000001</v>
      </c>
      <c r="S33" s="2">
        <f>((I33*Q33*H33*Settings!$D$15)+(J33*Q33*H33*Settings!$D$16)+(K33*H33*Settings!$D$17)+(M33*L33*Settings!$G$15)+(N33*L33*Settings!$G$16)+(O33*L33*Settings!$M$15))*R33*P33</f>
        <v>207.32089400000007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E60C-DA57-40FF-850E-A5C4A9E3FCCA}">
  <sheetPr codeName="Sheet4"/>
  <dimension ref="A1:X87"/>
  <sheetViews>
    <sheetView workbookViewId="0">
      <pane ySplit="1" topLeftCell="A17" activePane="bottomLeft" state="frozen"/>
      <selection activeCell="K31" sqref="K31"/>
      <selection pane="bottomLeft" activeCell="M36" sqref="M36"/>
    </sheetView>
  </sheetViews>
  <sheetFormatPr defaultRowHeight="15" x14ac:dyDescent="0.25"/>
  <cols>
    <col min="1" max="2" width="8.85546875" customWidth="1"/>
    <col min="3" max="3" width="25" bestFit="1" customWidth="1"/>
    <col min="4" max="5" width="4.28515625" customWidth="1"/>
    <col min="6" max="6" width="21.42578125" bestFit="1" customWidth="1"/>
    <col min="7" max="7" width="8.28515625" bestFit="1" customWidth="1"/>
    <col min="8" max="8" width="25" bestFit="1" customWidth="1"/>
    <col min="9" max="10" width="6.140625" bestFit="1" customWidth="1"/>
    <col min="11" max="11" width="16.85546875" bestFit="1" customWidth="1"/>
    <col min="12" max="12" width="18.28515625" bestFit="1" customWidth="1"/>
    <col min="13" max="13" width="8.42578125" bestFit="1" customWidth="1"/>
    <col min="14" max="14" width="6.28515625" bestFit="1" customWidth="1"/>
    <col min="15" max="15" width="7.85546875" bestFit="1" customWidth="1"/>
    <col min="16" max="16" width="7.7109375" bestFit="1" customWidth="1"/>
    <col min="17" max="17" width="6.85546875" bestFit="1" customWidth="1"/>
    <col min="18" max="18" width="7.7109375" bestFit="1" customWidth="1"/>
    <col min="19" max="19" width="6.85546875" bestFit="1" customWidth="1"/>
    <col min="20" max="20" width="13.7109375" bestFit="1" customWidth="1"/>
    <col min="21" max="21" width="8.140625" bestFit="1" customWidth="1"/>
    <col min="22" max="23" width="10.7109375" bestFit="1" customWidth="1"/>
    <col min="24" max="24" width="9.42578125" bestFit="1" customWidth="1"/>
  </cols>
  <sheetData>
    <row r="1" spans="1:24" s="1" customFormat="1" x14ac:dyDescent="0.25">
      <c r="A1" s="1" t="s">
        <v>300</v>
      </c>
      <c r="B1" s="1" t="s">
        <v>1359</v>
      </c>
      <c r="C1" s="1" t="s">
        <v>14</v>
      </c>
      <c r="D1" s="1" t="s">
        <v>340</v>
      </c>
      <c r="E1" s="1" t="s">
        <v>341</v>
      </c>
      <c r="F1" s="1" t="s">
        <v>1</v>
      </c>
      <c r="G1" s="1" t="s">
        <v>2</v>
      </c>
      <c r="H1" s="1" t="s">
        <v>342</v>
      </c>
      <c r="I1" s="1" t="s">
        <v>343</v>
      </c>
      <c r="J1" s="1" t="s">
        <v>343</v>
      </c>
      <c r="K1" s="1" t="s">
        <v>398</v>
      </c>
      <c r="L1" s="1" t="s">
        <v>399</v>
      </c>
      <c r="M1" s="1" t="s">
        <v>344</v>
      </c>
      <c r="N1" s="1" t="s">
        <v>345</v>
      </c>
      <c r="O1" s="1" t="s">
        <v>346</v>
      </c>
      <c r="P1" s="1" t="s">
        <v>347</v>
      </c>
      <c r="Q1" s="1" t="s">
        <v>348</v>
      </c>
      <c r="R1" s="1" t="s">
        <v>349</v>
      </c>
      <c r="S1" s="1" t="s">
        <v>350</v>
      </c>
      <c r="T1" s="1" t="s">
        <v>378</v>
      </c>
      <c r="U1" s="1" t="s">
        <v>352</v>
      </c>
      <c r="V1" s="1" t="s">
        <v>353</v>
      </c>
      <c r="W1" s="1" t="s">
        <v>353</v>
      </c>
      <c r="X1" s="1" t="s">
        <v>354</v>
      </c>
    </row>
    <row r="2" spans="1:24" x14ac:dyDescent="0.25">
      <c r="A2" t="str">
        <f>_xlfn.CONCAT(B2,F2)</f>
        <v>ARIKenyan Drake</v>
      </c>
      <c r="B2" t="str">
        <f>VLOOKUP(C2,'team abbr lookup'!B:C,2,FALSE)</f>
        <v>ARI</v>
      </c>
      <c r="C2" t="s">
        <v>220</v>
      </c>
      <c r="D2" t="s">
        <v>355</v>
      </c>
      <c r="E2" t="s">
        <v>355</v>
      </c>
      <c r="F2" t="s">
        <v>225</v>
      </c>
      <c r="G2" t="s">
        <v>411</v>
      </c>
      <c r="H2" t="s">
        <v>44</v>
      </c>
      <c r="I2">
        <v>292.2</v>
      </c>
      <c r="J2">
        <v>286.8</v>
      </c>
      <c r="K2" t="s">
        <v>1367</v>
      </c>
      <c r="L2" t="s">
        <v>227</v>
      </c>
      <c r="M2">
        <v>74</v>
      </c>
      <c r="N2">
        <v>188</v>
      </c>
      <c r="O2" s="4">
        <v>0.73209999999999997</v>
      </c>
      <c r="P2">
        <v>5.58</v>
      </c>
      <c r="Q2">
        <v>3.5000000000000003E-2</v>
      </c>
      <c r="R2">
        <v>4.72</v>
      </c>
      <c r="S2">
        <v>4.1000000000000002E-2</v>
      </c>
      <c r="T2">
        <v>1.0999999999999999E-2</v>
      </c>
      <c r="U2">
        <v>1</v>
      </c>
      <c r="V2" s="4">
        <v>0.99539999999999995</v>
      </c>
      <c r="W2" s="4">
        <v>0.99080000000000001</v>
      </c>
      <c r="X2" s="2">
        <f>(O2*M2*Settings!$J$17)+(P2*V2*U2*M2*Settings!$J$15)+(Q2*V2*U2*M2*Settings!$J$16)+(R2*W2*N2*Settings!$G$15)+(S2*W2*N2*Settings!$G$16)+(T2*(N2+M2)*Settings!$M$15)</f>
        <v>238.72412</v>
      </c>
    </row>
    <row r="3" spans="1:24" x14ac:dyDescent="0.25">
      <c r="A3" t="str">
        <f t="shared" ref="A3:A66" si="0">_xlfn.CONCAT(B3,F3)</f>
        <v>ARIChase Edmonds</v>
      </c>
      <c r="B3" t="str">
        <f>VLOOKUP(C3,'team abbr lookup'!B:C,2,FALSE)</f>
        <v>ARI</v>
      </c>
      <c r="C3" t="s">
        <v>220</v>
      </c>
      <c r="D3" t="s">
        <v>355</v>
      </c>
      <c r="E3" t="s">
        <v>355</v>
      </c>
      <c r="F3" t="s">
        <v>226</v>
      </c>
      <c r="G3" t="s">
        <v>412</v>
      </c>
      <c r="H3" t="s">
        <v>220</v>
      </c>
      <c r="I3">
        <v>301.8</v>
      </c>
      <c r="J3">
        <v>286.8</v>
      </c>
      <c r="K3" t="s">
        <v>227</v>
      </c>
      <c r="L3" t="s">
        <v>227</v>
      </c>
      <c r="M3">
        <v>26</v>
      </c>
      <c r="N3">
        <v>85</v>
      </c>
      <c r="O3" s="4">
        <v>0.67689999999999995</v>
      </c>
      <c r="P3">
        <v>4.82</v>
      </c>
      <c r="Q3">
        <v>2.3E-2</v>
      </c>
      <c r="R3">
        <v>4.5199999999999996</v>
      </c>
      <c r="S3">
        <v>0.05</v>
      </c>
      <c r="T3">
        <v>6.0000000000000001E-3</v>
      </c>
      <c r="U3">
        <v>1</v>
      </c>
      <c r="V3" s="4">
        <v>0.98760000000000003</v>
      </c>
      <c r="W3" s="4">
        <v>0.97509999999999997</v>
      </c>
      <c r="X3" s="2">
        <f>(O3*M3*Settings!$J$17)+(P3*V3*U3*M3*Settings!$J$15)+(Q3*V3*U3*M3*Settings!$J$16)+(R3*W3*N3*Settings!$G$15)+(S3*W3*N3*Settings!$G$16)+(T3*(N3+M3)*Settings!$M$15)</f>
        <v>94.515904000000006</v>
      </c>
    </row>
    <row r="4" spans="1:24" x14ac:dyDescent="0.25">
      <c r="A4" t="str">
        <f t="shared" si="0"/>
        <v>ATLTodd Gurley</v>
      </c>
      <c r="B4" t="str">
        <f>VLOOKUP(C4,'team abbr lookup'!B:C,2,FALSE)</f>
        <v>ATL</v>
      </c>
      <c r="C4" t="s">
        <v>193</v>
      </c>
      <c r="D4" t="s">
        <v>355</v>
      </c>
      <c r="E4" t="s">
        <v>355</v>
      </c>
      <c r="F4" t="s">
        <v>197</v>
      </c>
      <c r="G4" t="s">
        <v>411</v>
      </c>
      <c r="H4" t="s">
        <v>175</v>
      </c>
      <c r="I4">
        <v>318.8</v>
      </c>
      <c r="J4">
        <v>301.8</v>
      </c>
      <c r="K4" t="s">
        <v>183</v>
      </c>
      <c r="L4" t="s">
        <v>199</v>
      </c>
      <c r="M4">
        <v>62</v>
      </c>
      <c r="N4">
        <v>202</v>
      </c>
      <c r="O4" s="4">
        <v>0.67600000000000005</v>
      </c>
      <c r="P4">
        <v>5.55</v>
      </c>
      <c r="Q4">
        <v>4.5999999999999999E-2</v>
      </c>
      <c r="R4">
        <v>4.22</v>
      </c>
      <c r="S4">
        <v>0.04</v>
      </c>
      <c r="T4">
        <v>8.9999999999999993E-3</v>
      </c>
      <c r="U4">
        <v>1</v>
      </c>
      <c r="V4" s="4">
        <v>0.98670000000000002</v>
      </c>
      <c r="W4" s="4">
        <v>0.97330000000000005</v>
      </c>
      <c r="X4" s="2">
        <f>(O4*M4*Settings!$J$17)+(P4*V4*U4*M4*Settings!$J$15)+(Q4*V4*U4*M4*Settings!$J$16)+(R4*W4*N4*Settings!$G$15)+(S4*W4*N4*Settings!$G$16)+(T4*(N4+M4)*Settings!$M$15)</f>
        <v>218.1503266</v>
      </c>
    </row>
    <row r="5" spans="1:24" x14ac:dyDescent="0.25">
      <c r="A5" t="str">
        <f t="shared" si="0"/>
        <v>ATLIto Smith</v>
      </c>
      <c r="B5" t="str">
        <f>VLOOKUP(C5,'team abbr lookup'!B:C,2,FALSE)</f>
        <v>ATL</v>
      </c>
      <c r="C5" t="s">
        <v>193</v>
      </c>
      <c r="D5" t="s">
        <v>355</v>
      </c>
      <c r="E5" t="s">
        <v>355</v>
      </c>
      <c r="F5" t="s">
        <v>198</v>
      </c>
      <c r="G5" t="s">
        <v>412</v>
      </c>
      <c r="H5" t="s">
        <v>193</v>
      </c>
      <c r="I5">
        <v>326</v>
      </c>
      <c r="J5">
        <v>301.8</v>
      </c>
      <c r="K5" t="s">
        <v>199</v>
      </c>
      <c r="L5" t="s">
        <v>199</v>
      </c>
      <c r="M5">
        <v>27</v>
      </c>
      <c r="N5">
        <v>66</v>
      </c>
      <c r="O5" s="4">
        <v>0.81669999999999998</v>
      </c>
      <c r="P5">
        <v>5.43</v>
      </c>
      <c r="Q5">
        <v>0.01</v>
      </c>
      <c r="R5">
        <v>3.93</v>
      </c>
      <c r="S5">
        <v>4.4999999999999998E-2</v>
      </c>
      <c r="T5">
        <v>6.0000000000000001E-3</v>
      </c>
      <c r="U5">
        <v>1</v>
      </c>
      <c r="V5" s="4">
        <v>0.98140000000000005</v>
      </c>
      <c r="W5" s="4">
        <v>0.96289999999999998</v>
      </c>
      <c r="X5" s="2">
        <f>(O5*M5*Settings!$J$17)+(P5*V5*U5*M5*Settings!$J$15)+(Q5*V5*U5*M5*Settings!$J$16)+(R5*W5*N5*Settings!$G$15)+(S5*W5*N5*Settings!$G$16)+(T5*(N5+M5)*Settings!$M$15)</f>
        <v>79.047651600000009</v>
      </c>
    </row>
    <row r="6" spans="1:24" x14ac:dyDescent="0.25">
      <c r="A6" t="str">
        <f t="shared" si="0"/>
        <v>ATLBrian Hill</v>
      </c>
      <c r="B6" t="str">
        <f>VLOOKUP(C6,'team abbr lookup'!B:C,2,FALSE)</f>
        <v>ATL</v>
      </c>
      <c r="C6" t="s">
        <v>193</v>
      </c>
      <c r="D6" t="s">
        <v>355</v>
      </c>
      <c r="E6" t="s">
        <v>355</v>
      </c>
      <c r="F6" t="s">
        <v>812</v>
      </c>
      <c r="G6" t="s">
        <v>440</v>
      </c>
      <c r="H6" t="s">
        <v>193</v>
      </c>
      <c r="I6">
        <v>326</v>
      </c>
      <c r="J6">
        <v>301.8</v>
      </c>
      <c r="K6" t="s">
        <v>199</v>
      </c>
      <c r="L6" t="s">
        <v>199</v>
      </c>
      <c r="M6">
        <v>19</v>
      </c>
      <c r="N6">
        <v>55</v>
      </c>
      <c r="O6" s="4">
        <v>0.7</v>
      </c>
      <c r="P6">
        <v>4.9000000000000004</v>
      </c>
      <c r="Q6">
        <v>6.3E-2</v>
      </c>
      <c r="R6">
        <v>4.5599999999999996</v>
      </c>
      <c r="S6">
        <v>0.02</v>
      </c>
      <c r="T6">
        <v>8.0000000000000002E-3</v>
      </c>
      <c r="U6">
        <v>1</v>
      </c>
      <c r="V6" s="4">
        <v>0.98140000000000005</v>
      </c>
      <c r="W6" s="4">
        <v>0.96289999999999998</v>
      </c>
      <c r="X6" s="2">
        <f>(O6*M6*Settings!$J$17)+(P6*V6*U6*M6*Settings!$J$15)+(Q6*V6*U6*M6*Settings!$J$16)+(R6*W6*N6*Settings!$G$15)+(S6*W6*N6*Settings!$G$16)+(T6*(N6+M6)*Settings!$M$15)</f>
        <v>58.805920800000003</v>
      </c>
    </row>
    <row r="7" spans="1:24" x14ac:dyDescent="0.25">
      <c r="A7" t="str">
        <f t="shared" si="0"/>
        <v>BALMark Ingram</v>
      </c>
      <c r="B7" t="str">
        <f>VLOOKUP(C7,'team abbr lookup'!B:C,2,FALSE)</f>
        <v>BAL</v>
      </c>
      <c r="C7" t="s">
        <v>146</v>
      </c>
      <c r="D7" t="s">
        <v>355</v>
      </c>
      <c r="E7" t="s">
        <v>355</v>
      </c>
      <c r="F7" t="s">
        <v>151</v>
      </c>
      <c r="G7" t="s">
        <v>411</v>
      </c>
      <c r="H7" t="s">
        <v>146</v>
      </c>
      <c r="I7">
        <v>321.2</v>
      </c>
      <c r="J7">
        <v>328.6</v>
      </c>
      <c r="K7" t="s">
        <v>153</v>
      </c>
      <c r="L7" t="s">
        <v>153</v>
      </c>
      <c r="M7">
        <v>24</v>
      </c>
      <c r="N7">
        <v>159</v>
      </c>
      <c r="O7" s="4">
        <v>0.85880000000000001</v>
      </c>
      <c r="P7">
        <v>7.81</v>
      </c>
      <c r="Q7">
        <v>0.09</v>
      </c>
      <c r="R7">
        <v>4.95</v>
      </c>
      <c r="S7">
        <v>4.7E-2</v>
      </c>
      <c r="T7">
        <v>8.9999999999999993E-3</v>
      </c>
      <c r="U7">
        <v>1</v>
      </c>
      <c r="V7" s="4">
        <v>1.0058</v>
      </c>
      <c r="W7" s="4">
        <v>1.0115000000000001</v>
      </c>
      <c r="X7" s="2">
        <f>(O7*M7*Settings!$J$17)+(P7*V7*U7*M7*Settings!$J$15)+(Q7*V7*U7*M7*Settings!$J$16)+(R7*W7*N7*Settings!$G$15)+(S7*W7*N7*Settings!$G$16)+(T7*(N7+M7)*Settings!$M$15)</f>
        <v>174.16882770000004</v>
      </c>
    </row>
    <row r="8" spans="1:24" x14ac:dyDescent="0.25">
      <c r="A8" t="str">
        <f t="shared" si="0"/>
        <v>BALJ.K. Dobbins</v>
      </c>
      <c r="B8" t="str">
        <f>VLOOKUP(C8,'team abbr lookup'!B:C,2,FALSE)</f>
        <v>BAL</v>
      </c>
      <c r="C8" t="s">
        <v>146</v>
      </c>
      <c r="D8" t="s">
        <v>355</v>
      </c>
      <c r="E8" t="s">
        <v>355</v>
      </c>
      <c r="F8" t="s">
        <v>152</v>
      </c>
      <c r="G8" t="s">
        <v>412</v>
      </c>
      <c r="H8" t="s">
        <v>355</v>
      </c>
      <c r="I8">
        <v>321.2</v>
      </c>
      <c r="J8">
        <v>328.6</v>
      </c>
      <c r="K8" t="s">
        <v>355</v>
      </c>
      <c r="L8" t="s">
        <v>153</v>
      </c>
      <c r="M8">
        <v>18</v>
      </c>
      <c r="N8">
        <v>147</v>
      </c>
      <c r="O8" s="4">
        <v>0.75</v>
      </c>
      <c r="P8">
        <v>5.99</v>
      </c>
      <c r="Q8">
        <v>0.02</v>
      </c>
      <c r="R8">
        <v>4.21</v>
      </c>
      <c r="S8">
        <v>2.5999999999999999E-2</v>
      </c>
      <c r="T8">
        <v>6.0000000000000001E-3</v>
      </c>
      <c r="U8">
        <v>1</v>
      </c>
      <c r="V8" s="4">
        <v>1.0058</v>
      </c>
      <c r="W8" s="4">
        <v>1.0115000000000001</v>
      </c>
      <c r="X8" s="2">
        <f>(O8*M8*Settings!$J$17)+(P8*V8*U8*M8*Settings!$J$15)+(Q8*V8*U8*M8*Settings!$J$16)+(R8*W8*N8*Settings!$G$15)+(S8*W8*N8*Settings!$G$16)+(T8*(N8+M8)*Settings!$M$15)</f>
        <v>110.3314821</v>
      </c>
    </row>
    <row r="9" spans="1:24" x14ac:dyDescent="0.25">
      <c r="A9" t="str">
        <f t="shared" si="0"/>
        <v>BUFDevin Singletary</v>
      </c>
      <c r="B9" t="str">
        <f>VLOOKUP(C9,'team abbr lookup'!B:C,2,FALSE)</f>
        <v>BUF</v>
      </c>
      <c r="C9" t="s">
        <v>130</v>
      </c>
      <c r="D9" t="s">
        <v>355</v>
      </c>
      <c r="E9" t="s">
        <v>355</v>
      </c>
      <c r="F9" t="s">
        <v>134</v>
      </c>
      <c r="G9" t="s">
        <v>411</v>
      </c>
      <c r="H9" t="s">
        <v>130</v>
      </c>
      <c r="I9">
        <v>311.39999999999998</v>
      </c>
      <c r="J9">
        <v>300.60000000000002</v>
      </c>
      <c r="K9" t="s">
        <v>80</v>
      </c>
      <c r="L9" t="s">
        <v>80</v>
      </c>
      <c r="M9">
        <v>52</v>
      </c>
      <c r="N9">
        <v>175</v>
      </c>
      <c r="O9" s="4">
        <v>0.70730000000000004</v>
      </c>
      <c r="P9">
        <v>4.7300000000000004</v>
      </c>
      <c r="Q9">
        <v>4.9000000000000002E-2</v>
      </c>
      <c r="R9">
        <v>5.13</v>
      </c>
      <c r="S9">
        <v>0.02</v>
      </c>
      <c r="T9">
        <v>2.1000000000000001E-2</v>
      </c>
      <c r="U9">
        <v>1</v>
      </c>
      <c r="V9" s="4">
        <v>0.99129999999999996</v>
      </c>
      <c r="W9" s="4">
        <v>0.98270000000000002</v>
      </c>
      <c r="X9" s="2">
        <f>(O9*M9*Settings!$J$17)+(P9*V9*U9*M9*Settings!$J$15)+(Q9*V9*U9*M9*Settings!$J$16)+(R9*W9*N9*Settings!$G$15)+(S9*W9*N9*Settings!$G$16)+(T9*(N9+M9)*Settings!$M$15)</f>
        <v>175.64120170000001</v>
      </c>
    </row>
    <row r="10" spans="1:24" x14ac:dyDescent="0.25">
      <c r="A10" t="str">
        <f t="shared" si="0"/>
        <v>BUFZack Moss</v>
      </c>
      <c r="B10" t="str">
        <f>VLOOKUP(C10,'team abbr lookup'!B:C,2,FALSE)</f>
        <v>BUF</v>
      </c>
      <c r="C10" t="s">
        <v>130</v>
      </c>
      <c r="D10" t="s">
        <v>355</v>
      </c>
      <c r="E10" t="s">
        <v>355</v>
      </c>
      <c r="F10" t="s">
        <v>135</v>
      </c>
      <c r="G10" t="s">
        <v>412</v>
      </c>
      <c r="H10" t="s">
        <v>355</v>
      </c>
      <c r="I10">
        <v>311.39999999999998</v>
      </c>
      <c r="J10">
        <v>300.60000000000002</v>
      </c>
      <c r="K10" t="s">
        <v>355</v>
      </c>
      <c r="L10" t="s">
        <v>80</v>
      </c>
      <c r="M10">
        <v>24</v>
      </c>
      <c r="N10">
        <v>150</v>
      </c>
      <c r="O10" s="4">
        <v>0.75</v>
      </c>
      <c r="P10">
        <v>5.99</v>
      </c>
      <c r="Q10">
        <v>0.02</v>
      </c>
      <c r="R10">
        <v>4.21</v>
      </c>
      <c r="S10">
        <v>2.5999999999999999E-2</v>
      </c>
      <c r="T10">
        <v>6.0000000000000001E-3</v>
      </c>
      <c r="U10">
        <v>1</v>
      </c>
      <c r="V10" s="4">
        <v>0.99129999999999996</v>
      </c>
      <c r="W10" s="4">
        <v>0.98270000000000002</v>
      </c>
      <c r="X10" s="2">
        <f>(O10*M10*Settings!$J$17)+(P10*V10*U10*M10*Settings!$J$15)+(Q10*V10*U10*M10*Settings!$J$16)+(R10*W10*N10*Settings!$G$15)+(S10*W10*N10*Settings!$G$16)+(T10*(N10+M10)*Settings!$M$15)</f>
        <v>118.07055779999999</v>
      </c>
    </row>
    <row r="11" spans="1:24" x14ac:dyDescent="0.25">
      <c r="A11" t="str">
        <f t="shared" si="0"/>
        <v>CARChristian McCaffrey</v>
      </c>
      <c r="B11" t="str">
        <f>VLOOKUP(C11,'team abbr lookup'!B:C,2,FALSE)</f>
        <v>CAR</v>
      </c>
      <c r="C11" t="s">
        <v>156</v>
      </c>
      <c r="D11" t="s">
        <v>357</v>
      </c>
      <c r="E11" t="s">
        <v>358</v>
      </c>
      <c r="F11" t="s">
        <v>160</v>
      </c>
      <c r="G11" t="s">
        <v>411</v>
      </c>
      <c r="H11" t="s">
        <v>156</v>
      </c>
      <c r="I11">
        <v>319.2</v>
      </c>
      <c r="J11">
        <v>297.8</v>
      </c>
      <c r="K11" t="s">
        <v>23</v>
      </c>
      <c r="L11" t="s">
        <v>162</v>
      </c>
      <c r="M11">
        <v>128</v>
      </c>
      <c r="N11">
        <v>235</v>
      </c>
      <c r="O11" s="4">
        <v>0.83089999999999997</v>
      </c>
      <c r="P11">
        <v>7.05</v>
      </c>
      <c r="Q11">
        <v>3.7999999999999999E-2</v>
      </c>
      <c r="R11">
        <v>4.88</v>
      </c>
      <c r="S11">
        <v>4.2999999999999997E-2</v>
      </c>
      <c r="T11">
        <v>7.0000000000000001E-3</v>
      </c>
      <c r="U11">
        <v>1</v>
      </c>
      <c r="V11" s="4">
        <v>0.98319999999999996</v>
      </c>
      <c r="W11" s="4">
        <v>0.96650000000000003</v>
      </c>
      <c r="X11" s="2">
        <f>(O11*M11*Settings!$J$17)+(P11*V11*U11*M11*Settings!$J$15)+(Q11*V11*U11*M11*Settings!$J$16)+(R11*W11*N11*Settings!$G$15)+(S11*W11*N11*Settings!$G$16)+(T11*(N11+M11)*Settings!$M$15)</f>
        <v>388.12799180000002</v>
      </c>
    </row>
    <row r="12" spans="1:24" x14ac:dyDescent="0.25">
      <c r="A12" t="str">
        <f t="shared" si="0"/>
        <v>CARMike Davis</v>
      </c>
      <c r="B12" t="str">
        <f>VLOOKUP(C12,'team abbr lookup'!B:C,2,FALSE)</f>
        <v>CAR</v>
      </c>
      <c r="C12" t="s">
        <v>156</v>
      </c>
      <c r="D12" t="s">
        <v>357</v>
      </c>
      <c r="E12" t="s">
        <v>358</v>
      </c>
      <c r="F12" t="s">
        <v>806</v>
      </c>
      <c r="G12" t="s">
        <v>412</v>
      </c>
      <c r="H12" t="s">
        <v>81</v>
      </c>
      <c r="I12">
        <v>303.8</v>
      </c>
      <c r="J12">
        <v>297.8</v>
      </c>
      <c r="K12" t="s">
        <v>403</v>
      </c>
      <c r="L12" t="s">
        <v>162</v>
      </c>
      <c r="M12">
        <v>14</v>
      </c>
      <c r="N12">
        <v>45</v>
      </c>
      <c r="O12" s="4">
        <v>0.8276</v>
      </c>
      <c r="P12">
        <v>4.45</v>
      </c>
      <c r="Q12">
        <v>0.02</v>
      </c>
      <c r="R12">
        <v>4.12</v>
      </c>
      <c r="S12">
        <v>3.2000000000000001E-2</v>
      </c>
      <c r="T12">
        <v>3.0000000000000001E-3</v>
      </c>
      <c r="U12">
        <v>1.1000000000000001</v>
      </c>
      <c r="V12" s="4">
        <v>0.99509999999999998</v>
      </c>
      <c r="W12" s="4">
        <v>0.99009999999999998</v>
      </c>
      <c r="X12" s="2">
        <f>(O12*M12*Settings!$J$17)+(P12*V12*U12*M12*Settings!$J$15)+(Q12*V12*U12*M12*Settings!$J$16)+(R12*W12*N12*Settings!$G$15)+(S12*W12*N12*Settings!$G$16)+(T12*(N12+M12)*Settings!$M$15)</f>
        <v>46.801683100000005</v>
      </c>
    </row>
    <row r="13" spans="1:24" x14ac:dyDescent="0.25">
      <c r="A13" t="str">
        <f t="shared" si="0"/>
        <v>CARReggie Bonnafon</v>
      </c>
      <c r="B13" t="str">
        <f>VLOOKUP(C13,'team abbr lookup'!B:C,2,FALSE)</f>
        <v>CAR</v>
      </c>
      <c r="C13" t="s">
        <v>156</v>
      </c>
      <c r="D13" t="s">
        <v>357</v>
      </c>
      <c r="E13" t="s">
        <v>358</v>
      </c>
      <c r="F13" t="s">
        <v>161</v>
      </c>
      <c r="G13" t="s">
        <v>440</v>
      </c>
      <c r="H13" t="s">
        <v>156</v>
      </c>
      <c r="I13">
        <v>319.2</v>
      </c>
      <c r="J13">
        <v>297.8</v>
      </c>
      <c r="K13" t="s">
        <v>23</v>
      </c>
      <c r="L13" t="s">
        <v>162</v>
      </c>
      <c r="M13">
        <v>7</v>
      </c>
      <c r="N13">
        <v>35</v>
      </c>
      <c r="O13" s="4">
        <v>0.66669999999999996</v>
      </c>
      <c r="P13">
        <v>6.33</v>
      </c>
      <c r="Q13">
        <v>0.01</v>
      </c>
      <c r="R13">
        <v>5</v>
      </c>
      <c r="S13">
        <v>6.3E-2</v>
      </c>
      <c r="T13">
        <v>0</v>
      </c>
      <c r="U13">
        <v>1</v>
      </c>
      <c r="V13" s="4">
        <v>0.98319999999999996</v>
      </c>
      <c r="W13" s="4">
        <v>0.96650000000000003</v>
      </c>
      <c r="X13" s="2">
        <f>(O13*M13*Settings!$J$17)+(P13*V13*U13*M13*Settings!$J$15)+(Q13*V13*U13*M13*Settings!$J$16)+(R13*W13*N13*Settings!$G$15)+(S13*W13*N13*Settings!$G$16)+(T13*(N13+M13)*Settings!$M$15)</f>
        <v>39.136948200000006</v>
      </c>
    </row>
    <row r="14" spans="1:24" x14ac:dyDescent="0.25">
      <c r="A14" t="str">
        <f t="shared" si="0"/>
        <v>CHIDavid Montgomery</v>
      </c>
      <c r="B14" t="str">
        <f>VLOOKUP(C14,'team abbr lookup'!B:C,2,FALSE)</f>
        <v>CHI</v>
      </c>
      <c r="C14" t="s">
        <v>81</v>
      </c>
      <c r="D14" t="s">
        <v>355</v>
      </c>
      <c r="E14" t="s">
        <v>359</v>
      </c>
      <c r="F14" t="s">
        <v>85</v>
      </c>
      <c r="G14" t="s">
        <v>411</v>
      </c>
      <c r="H14" t="s">
        <v>81</v>
      </c>
      <c r="I14">
        <v>303.8</v>
      </c>
      <c r="J14">
        <v>303.39999999999998</v>
      </c>
      <c r="K14" t="s">
        <v>403</v>
      </c>
      <c r="L14" t="s">
        <v>87</v>
      </c>
      <c r="M14">
        <v>27</v>
      </c>
      <c r="N14">
        <v>224</v>
      </c>
      <c r="O14" s="4">
        <v>0.71430000000000005</v>
      </c>
      <c r="P14">
        <v>5.29</v>
      </c>
      <c r="Q14">
        <v>2.9000000000000001E-2</v>
      </c>
      <c r="R14">
        <v>3.67</v>
      </c>
      <c r="S14">
        <v>2.5000000000000001E-2</v>
      </c>
      <c r="T14">
        <v>7.0000000000000001E-3</v>
      </c>
      <c r="U14">
        <v>1.1000000000000001</v>
      </c>
      <c r="V14" s="4">
        <v>0.99970000000000003</v>
      </c>
      <c r="W14" s="4">
        <v>0.99929999999999997</v>
      </c>
      <c r="X14" s="2">
        <f>(O14*M14*Settings!$J$17)+(P14*V14*U14*M14*Settings!$J$15)+(Q14*V14*U14*M14*Settings!$J$16)+(R14*W14*N14*Settings!$G$15)+(S14*W14*N14*Settings!$G$16)+(T14*(N14+M14)*Settings!$M$15)</f>
        <v>152.37187066999999</v>
      </c>
    </row>
    <row r="15" spans="1:24" x14ac:dyDescent="0.25">
      <c r="A15" t="str">
        <f t="shared" si="0"/>
        <v>CHITarik Cohen</v>
      </c>
      <c r="B15" t="str">
        <f>VLOOKUP(C15,'team abbr lookup'!B:C,2,FALSE)</f>
        <v>CHI</v>
      </c>
      <c r="C15" t="s">
        <v>81</v>
      </c>
      <c r="D15" t="s">
        <v>355</v>
      </c>
      <c r="E15" t="s">
        <v>359</v>
      </c>
      <c r="F15" t="s">
        <v>86</v>
      </c>
      <c r="G15" t="s">
        <v>412</v>
      </c>
      <c r="H15" t="s">
        <v>81</v>
      </c>
      <c r="I15">
        <v>303.8</v>
      </c>
      <c r="J15">
        <v>303.39999999999998</v>
      </c>
      <c r="K15" t="s">
        <v>403</v>
      </c>
      <c r="L15" t="s">
        <v>87</v>
      </c>
      <c r="M15">
        <v>82</v>
      </c>
      <c r="N15">
        <v>86</v>
      </c>
      <c r="O15" s="4">
        <v>0.76590000000000003</v>
      </c>
      <c r="P15">
        <v>5.47</v>
      </c>
      <c r="Q15">
        <v>4.1000000000000002E-2</v>
      </c>
      <c r="R15">
        <v>3.83</v>
      </c>
      <c r="S15">
        <v>1.7999999999999999E-2</v>
      </c>
      <c r="T15">
        <v>2.5000000000000001E-2</v>
      </c>
      <c r="U15">
        <v>1.1000000000000001</v>
      </c>
      <c r="V15" s="4">
        <v>0.99970000000000003</v>
      </c>
      <c r="W15" s="4">
        <v>0.99929999999999997</v>
      </c>
      <c r="X15" s="2">
        <f>(O15*M15*Settings!$J$17)+(P15*V15*U15*M15*Settings!$J$15)+(Q15*V15*U15*M15*Settings!$J$16)+(R15*W15*N15*Settings!$G$15)+(S15*W15*N15*Settings!$G$16)+(T15*(N15+M15)*Settings!$M$15)</f>
        <v>168.10738322</v>
      </c>
    </row>
    <row r="16" spans="1:24" x14ac:dyDescent="0.25">
      <c r="A16" t="str">
        <f t="shared" si="0"/>
        <v>CINJoe Mixon</v>
      </c>
      <c r="B16" t="str">
        <f>VLOOKUP(C16,'team abbr lookup'!B:C,2,FALSE)</f>
        <v>CIN</v>
      </c>
      <c r="C16" t="s">
        <v>229</v>
      </c>
      <c r="D16" t="s">
        <v>355</v>
      </c>
      <c r="E16" t="s">
        <v>355</v>
      </c>
      <c r="F16" t="s">
        <v>234</v>
      </c>
      <c r="G16" t="s">
        <v>411</v>
      </c>
      <c r="H16" t="s">
        <v>229</v>
      </c>
      <c r="I16">
        <v>300.8</v>
      </c>
      <c r="J16">
        <v>274.60000000000002</v>
      </c>
      <c r="K16" t="s">
        <v>144</v>
      </c>
      <c r="L16" t="s">
        <v>236</v>
      </c>
      <c r="M16">
        <v>49</v>
      </c>
      <c r="N16">
        <v>254</v>
      </c>
      <c r="O16" s="4">
        <v>0.77929999999999999</v>
      </c>
      <c r="P16">
        <v>6</v>
      </c>
      <c r="Q16">
        <v>0.04</v>
      </c>
      <c r="R16">
        <v>4.34</v>
      </c>
      <c r="S16">
        <v>0.03</v>
      </c>
      <c r="T16">
        <v>4.0000000000000001E-3</v>
      </c>
      <c r="U16">
        <v>1.05</v>
      </c>
      <c r="V16" s="4">
        <v>0.97819999999999996</v>
      </c>
      <c r="W16" s="4">
        <v>0.95640000000000003</v>
      </c>
      <c r="X16" s="2">
        <f>(O16*M16*Settings!$J$17)+(P16*V16*U16*M16*Settings!$J$15)+(Q16*V16*U16*M16*Settings!$J$16)+(R16*W16*N16*Settings!$G$15)+(S16*W16*N16*Settings!$G$16)+(T16*(N16+M16)*Settings!$M$15)</f>
        <v>227.19386599999999</v>
      </c>
    </row>
    <row r="17" spans="1:24" x14ac:dyDescent="0.25">
      <c r="A17" t="str">
        <f t="shared" si="0"/>
        <v>CINGiovani Bernard</v>
      </c>
      <c r="B17" t="str">
        <f>VLOOKUP(C17,'team abbr lookup'!B:C,2,FALSE)</f>
        <v>CIN</v>
      </c>
      <c r="C17" t="s">
        <v>229</v>
      </c>
      <c r="D17" t="s">
        <v>355</v>
      </c>
      <c r="E17" t="s">
        <v>355</v>
      </c>
      <c r="F17" t="s">
        <v>235</v>
      </c>
      <c r="G17" t="s">
        <v>412</v>
      </c>
      <c r="H17" t="s">
        <v>229</v>
      </c>
      <c r="I17">
        <v>300.8</v>
      </c>
      <c r="J17">
        <v>274.60000000000002</v>
      </c>
      <c r="K17" t="s">
        <v>144</v>
      </c>
      <c r="L17" t="s">
        <v>236</v>
      </c>
      <c r="M17">
        <v>39</v>
      </c>
      <c r="N17">
        <v>73</v>
      </c>
      <c r="O17" s="4">
        <v>0.70899999999999996</v>
      </c>
      <c r="P17">
        <v>5.12</v>
      </c>
      <c r="Q17">
        <v>0.01</v>
      </c>
      <c r="R17">
        <v>3.4</v>
      </c>
      <c r="S17">
        <v>2.8000000000000001E-2</v>
      </c>
      <c r="T17">
        <v>5.0000000000000001E-3</v>
      </c>
      <c r="U17">
        <v>1.05</v>
      </c>
      <c r="V17" s="4">
        <v>0.97819999999999996</v>
      </c>
      <c r="W17" s="4">
        <v>0.95640000000000003</v>
      </c>
      <c r="X17" s="2">
        <f>(O17*M17*Settings!$J$17)+(P17*V17*U17*M17*Settings!$J$15)+(Q17*V17*U17*M17*Settings!$J$16)+(R17*W17*N17*Settings!$G$15)+(S17*W17*N17*Settings!$G$16)+(T17*(N17+M17)*Settings!$M$15)</f>
        <v>84.910907480000006</v>
      </c>
    </row>
    <row r="18" spans="1:24" x14ac:dyDescent="0.25">
      <c r="A18" t="str">
        <f t="shared" si="0"/>
        <v>CLENick Chubb</v>
      </c>
      <c r="B18" t="str">
        <f>VLOOKUP(C18,'team abbr lookup'!B:C,2,FALSE)</f>
        <v>CLE</v>
      </c>
      <c r="C18" t="s">
        <v>277</v>
      </c>
      <c r="D18" t="s">
        <v>361</v>
      </c>
      <c r="E18" t="s">
        <v>362</v>
      </c>
      <c r="F18" t="s">
        <v>280</v>
      </c>
      <c r="G18" t="s">
        <v>411</v>
      </c>
      <c r="H18" t="s">
        <v>277</v>
      </c>
      <c r="I18">
        <v>314.2</v>
      </c>
      <c r="J18">
        <v>302.8</v>
      </c>
      <c r="K18" t="s">
        <v>282</v>
      </c>
      <c r="L18" t="s">
        <v>282</v>
      </c>
      <c r="M18">
        <v>30</v>
      </c>
      <c r="N18">
        <v>247</v>
      </c>
      <c r="O18" s="4">
        <v>0.72440000000000004</v>
      </c>
      <c r="P18">
        <v>5.55</v>
      </c>
      <c r="Q18">
        <v>2.5999999999999999E-2</v>
      </c>
      <c r="R18">
        <v>5.0599999999999996</v>
      </c>
      <c r="S18">
        <v>3.3000000000000002E-2</v>
      </c>
      <c r="T18">
        <v>5.0000000000000001E-3</v>
      </c>
      <c r="U18">
        <v>1.05</v>
      </c>
      <c r="V18" s="4">
        <v>0.9909</v>
      </c>
      <c r="W18" s="4">
        <v>0.9819</v>
      </c>
      <c r="X18" s="2">
        <f>(O18*M18*Settings!$J$17)+(P18*V18*U18*M18*Settings!$J$15)+(Q18*V18*U18*M18*Settings!$J$16)+(R18*W18*N18*Settings!$G$15)+(S18*W18*N18*Settings!$G$16)+(T18*(N18+M18)*Settings!$M$15)</f>
        <v>211.89531904999998</v>
      </c>
    </row>
    <row r="19" spans="1:24" x14ac:dyDescent="0.25">
      <c r="A19" t="str">
        <f t="shared" si="0"/>
        <v>CLEKareem Hunt</v>
      </c>
      <c r="B19" t="str">
        <f>VLOOKUP(C19,'team abbr lookup'!B:C,2,FALSE)</f>
        <v>CLE</v>
      </c>
      <c r="C19" t="s">
        <v>277</v>
      </c>
      <c r="D19" t="s">
        <v>361</v>
      </c>
      <c r="E19" t="s">
        <v>362</v>
      </c>
      <c r="F19" t="s">
        <v>281</v>
      </c>
      <c r="G19" t="s">
        <v>412</v>
      </c>
      <c r="H19" t="s">
        <v>277</v>
      </c>
      <c r="I19">
        <v>314.2</v>
      </c>
      <c r="J19">
        <v>302.8</v>
      </c>
      <c r="K19" t="s">
        <v>282</v>
      </c>
      <c r="L19" t="s">
        <v>282</v>
      </c>
      <c r="M19">
        <v>51</v>
      </c>
      <c r="N19">
        <v>104</v>
      </c>
      <c r="O19" s="4">
        <v>0.81299999999999994</v>
      </c>
      <c r="P19">
        <v>7.71</v>
      </c>
      <c r="Q19">
        <v>0.05</v>
      </c>
      <c r="R19">
        <v>4.43</v>
      </c>
      <c r="S19">
        <v>0.04</v>
      </c>
      <c r="T19">
        <v>3.0000000000000001E-3</v>
      </c>
      <c r="U19">
        <v>1.05</v>
      </c>
      <c r="V19" s="4">
        <v>0.9909</v>
      </c>
      <c r="W19" s="4">
        <v>0.9819</v>
      </c>
      <c r="X19" s="2">
        <f>(O19*M19*Settings!$J$17)+(P19*V19*U19*M19*Settings!$J$15)+(Q19*V19*U19*M19*Settings!$J$16)+(R19*W19*N19*Settings!$G$15)+(S19*W19*N19*Settings!$G$16)+(T19*(N19+M19)*Settings!$M$15)</f>
        <v>167.109467145</v>
      </c>
    </row>
    <row r="20" spans="1:24" x14ac:dyDescent="0.25">
      <c r="A20" t="str">
        <f t="shared" si="0"/>
        <v>DALEzekiel Elliott</v>
      </c>
      <c r="B20" t="str">
        <f>VLOOKUP(C20,'team abbr lookup'!B:C,2,FALSE)</f>
        <v>DAL</v>
      </c>
      <c r="C20" t="s">
        <v>137</v>
      </c>
      <c r="D20" t="s">
        <v>363</v>
      </c>
      <c r="E20" t="s">
        <v>355</v>
      </c>
      <c r="F20" t="s">
        <v>141</v>
      </c>
      <c r="G20" t="s">
        <v>411</v>
      </c>
      <c r="H20" t="s">
        <v>137</v>
      </c>
      <c r="I20">
        <v>358.6</v>
      </c>
      <c r="J20">
        <v>337.2</v>
      </c>
      <c r="K20" t="s">
        <v>143</v>
      </c>
      <c r="L20" t="s">
        <v>143</v>
      </c>
      <c r="M20">
        <v>79</v>
      </c>
      <c r="N20">
        <v>307</v>
      </c>
      <c r="O20" s="4">
        <v>0.78059999999999996</v>
      </c>
      <c r="P20">
        <v>5.94</v>
      </c>
      <c r="Q20">
        <v>0.03</v>
      </c>
      <c r="R20">
        <v>4.58</v>
      </c>
      <c r="S20">
        <v>0.03</v>
      </c>
      <c r="T20">
        <v>1.0999999999999999E-2</v>
      </c>
      <c r="U20">
        <v>0.95</v>
      </c>
      <c r="V20" s="4">
        <v>0.98509999999999998</v>
      </c>
      <c r="W20" s="4">
        <v>0.97019999999999995</v>
      </c>
      <c r="X20" s="2">
        <f>(O20*M20*Settings!$J$17)+(P20*V20*U20*M20*Settings!$J$15)+(Q20*V20*U20*M20*Settings!$J$16)+(R20*W20*N20*Settings!$G$15)+(S20*W20*N20*Settings!$G$16)+(T20*(N20+M20)*Settings!$M$15)</f>
        <v>300.42777156999995</v>
      </c>
    </row>
    <row r="21" spans="1:24" x14ac:dyDescent="0.25">
      <c r="A21" t="str">
        <f t="shared" si="0"/>
        <v>DALTony Pollard</v>
      </c>
      <c r="B21" t="str">
        <f>VLOOKUP(C21,'team abbr lookup'!B:C,2,FALSE)</f>
        <v>DAL</v>
      </c>
      <c r="C21" t="s">
        <v>137</v>
      </c>
      <c r="D21" t="s">
        <v>363</v>
      </c>
      <c r="E21" t="s">
        <v>355</v>
      </c>
      <c r="F21" t="s">
        <v>142</v>
      </c>
      <c r="G21" t="s">
        <v>412</v>
      </c>
      <c r="H21" t="s">
        <v>137</v>
      </c>
      <c r="I21">
        <v>358.6</v>
      </c>
      <c r="J21">
        <v>337.2</v>
      </c>
      <c r="K21" t="s">
        <v>143</v>
      </c>
      <c r="L21" t="s">
        <v>143</v>
      </c>
      <c r="M21">
        <v>34</v>
      </c>
      <c r="N21">
        <v>104</v>
      </c>
      <c r="O21" s="4">
        <v>0.75</v>
      </c>
      <c r="P21">
        <v>5.35</v>
      </c>
      <c r="Q21">
        <v>0.05</v>
      </c>
      <c r="R21">
        <v>5.29</v>
      </c>
      <c r="S21">
        <v>2.3E-2</v>
      </c>
      <c r="T21">
        <v>8.9999999999999993E-3</v>
      </c>
      <c r="U21">
        <v>0.95</v>
      </c>
      <c r="V21" s="4">
        <v>0.98509999999999998</v>
      </c>
      <c r="W21" s="4">
        <v>0.97019999999999995</v>
      </c>
      <c r="X21" s="2">
        <f>(O21*M21*Settings!$J$17)+(P21*V21*U21*M21*Settings!$J$15)+(Q21*V21*U21*M21*Settings!$J$16)+(R21*W21*N21*Settings!$G$15)+(S21*W21*N21*Settings!$G$16)+(T21*(N21+M21)*Settings!$M$15)</f>
        <v>116.88547315000001</v>
      </c>
    </row>
    <row r="22" spans="1:24" x14ac:dyDescent="0.25">
      <c r="A22" t="str">
        <f t="shared" si="0"/>
        <v>DENMelvin Gordon</v>
      </c>
      <c r="B22" t="str">
        <f>VLOOKUP(C22,'team abbr lookup'!B:C,2,FALSE)</f>
        <v>DEN</v>
      </c>
      <c r="C22" t="s">
        <v>15</v>
      </c>
      <c r="D22" t="s">
        <v>355</v>
      </c>
      <c r="E22" t="s">
        <v>364</v>
      </c>
      <c r="F22" t="s">
        <v>7</v>
      </c>
      <c r="G22" t="s">
        <v>411</v>
      </c>
      <c r="H22" t="s">
        <v>90</v>
      </c>
      <c r="I22">
        <v>304.60000000000002</v>
      </c>
      <c r="J22">
        <v>284.39999999999998</v>
      </c>
      <c r="K22" t="s">
        <v>171</v>
      </c>
      <c r="L22" t="s">
        <v>11</v>
      </c>
      <c r="M22">
        <v>48</v>
      </c>
      <c r="N22">
        <v>182</v>
      </c>
      <c r="O22" s="4">
        <v>0.76139999999999997</v>
      </c>
      <c r="P22">
        <v>6.15</v>
      </c>
      <c r="Q22">
        <v>4.1000000000000002E-2</v>
      </c>
      <c r="R22">
        <v>4.2300000000000004</v>
      </c>
      <c r="S22">
        <v>5.2999999999999999E-2</v>
      </c>
      <c r="T22">
        <v>0.01</v>
      </c>
      <c r="U22">
        <v>1</v>
      </c>
      <c r="V22" s="4">
        <v>0.98340000000000005</v>
      </c>
      <c r="W22" s="4">
        <v>0.96679999999999999</v>
      </c>
      <c r="X22" s="2">
        <f>(O22*M22*Settings!$J$17)+(P22*V22*U22*M22*Settings!$J$15)+(Q22*V22*U22*M22*Settings!$J$16)+(R22*W22*N22*Settings!$G$15)+(S22*W22*N22*Settings!$G$16)+(T22*(N22+M22)*Settings!$M$15)</f>
        <v>202.97373680000001</v>
      </c>
    </row>
    <row r="23" spans="1:24" x14ac:dyDescent="0.25">
      <c r="A23" t="str">
        <f t="shared" si="0"/>
        <v>DENPhillip Lindsay</v>
      </c>
      <c r="B23" t="str">
        <f>VLOOKUP(C23,'team abbr lookup'!B:C,2,FALSE)</f>
        <v>DEN</v>
      </c>
      <c r="C23" t="s">
        <v>15</v>
      </c>
      <c r="D23" t="s">
        <v>355</v>
      </c>
      <c r="E23" t="s">
        <v>364</v>
      </c>
      <c r="F23" t="s">
        <v>9</v>
      </c>
      <c r="G23" t="s">
        <v>412</v>
      </c>
      <c r="H23" t="s">
        <v>15</v>
      </c>
      <c r="I23">
        <v>301.8</v>
      </c>
      <c r="J23">
        <v>284.39999999999998</v>
      </c>
      <c r="K23" t="s">
        <v>365</v>
      </c>
      <c r="L23" t="s">
        <v>11</v>
      </c>
      <c r="M23">
        <v>37</v>
      </c>
      <c r="N23">
        <v>128</v>
      </c>
      <c r="O23" s="4">
        <v>0.73429999999999995</v>
      </c>
      <c r="P23">
        <v>4.43</v>
      </c>
      <c r="Q23">
        <v>1.0999999999999999E-2</v>
      </c>
      <c r="R23">
        <v>4.78</v>
      </c>
      <c r="S23">
        <v>3.7999999999999999E-2</v>
      </c>
      <c r="T23">
        <v>0</v>
      </c>
      <c r="U23">
        <v>1.1000000000000001</v>
      </c>
      <c r="V23" s="4">
        <v>0.98560000000000003</v>
      </c>
      <c r="W23" s="4">
        <v>0.97119999999999995</v>
      </c>
      <c r="X23" s="2">
        <f>(O23*M23*Settings!$J$17)+(P23*V23*U23*M23*Settings!$J$15)+(Q23*V23*U23*M23*Settings!$J$16)+(R23*W23*N23*Settings!$G$15)+(S23*W23*N23*Settings!$G$16)+(T23*(N23+M23)*Settings!$M$15)</f>
        <v>135.35248687999999</v>
      </c>
    </row>
    <row r="24" spans="1:24" x14ac:dyDescent="0.25">
      <c r="A24" t="str">
        <f t="shared" si="0"/>
        <v>DENRoyce Freeman</v>
      </c>
      <c r="B24" t="str">
        <f>VLOOKUP(C24,'team abbr lookup'!B:C,2,FALSE)</f>
        <v>DEN</v>
      </c>
      <c r="C24" t="s">
        <v>15</v>
      </c>
      <c r="D24" t="s">
        <v>355</v>
      </c>
      <c r="E24" t="s">
        <v>364</v>
      </c>
      <c r="F24" t="s">
        <v>10</v>
      </c>
      <c r="G24" t="s">
        <v>440</v>
      </c>
      <c r="H24" t="s">
        <v>15</v>
      </c>
      <c r="I24">
        <v>301.8</v>
      </c>
      <c r="J24">
        <v>284.39999999999998</v>
      </c>
      <c r="K24" t="s">
        <v>365</v>
      </c>
      <c r="L24" t="s">
        <v>11</v>
      </c>
      <c r="M24">
        <v>19</v>
      </c>
      <c r="N24">
        <v>38</v>
      </c>
      <c r="O24" s="4">
        <v>0.83330000000000004</v>
      </c>
      <c r="P24">
        <v>4.87</v>
      </c>
      <c r="Q24">
        <v>1.4E-2</v>
      </c>
      <c r="R24">
        <v>3.84</v>
      </c>
      <c r="S24">
        <v>3.1E-2</v>
      </c>
      <c r="T24">
        <v>3.0000000000000001E-3</v>
      </c>
      <c r="U24">
        <v>1.1000000000000001</v>
      </c>
      <c r="V24" s="4">
        <v>0.98560000000000003</v>
      </c>
      <c r="W24" s="4">
        <v>0.97119999999999995</v>
      </c>
      <c r="X24" s="2">
        <f>(O24*M24*Settings!$J$17)+(P24*V24*U24*M24*Settings!$J$15)+(Q24*V24*U24*M24*Settings!$J$16)+(R24*W24*N24*Settings!$G$15)+(S24*W24*N24*Settings!$G$16)+(T24*(N24+M24)*Settings!$M$15)</f>
        <v>48.288943840000009</v>
      </c>
    </row>
    <row r="25" spans="1:24" x14ac:dyDescent="0.25">
      <c r="A25" t="str">
        <f t="shared" si="0"/>
        <v>DETD'Andre Swift</v>
      </c>
      <c r="B25" t="str">
        <f>VLOOKUP(C25,'team abbr lookup'!B:C,2,FALSE)</f>
        <v>DET</v>
      </c>
      <c r="C25" t="s">
        <v>62</v>
      </c>
      <c r="D25" t="s">
        <v>355</v>
      </c>
      <c r="E25" t="s">
        <v>355</v>
      </c>
      <c r="F25" t="s">
        <v>66</v>
      </c>
      <c r="G25" t="s">
        <v>411</v>
      </c>
      <c r="H25" t="s">
        <v>355</v>
      </c>
      <c r="I25">
        <v>297.2</v>
      </c>
      <c r="J25">
        <v>288.39999999999998</v>
      </c>
      <c r="K25" t="s">
        <v>355</v>
      </c>
      <c r="L25" t="s">
        <v>366</v>
      </c>
      <c r="M25">
        <v>41</v>
      </c>
      <c r="N25">
        <v>167</v>
      </c>
      <c r="O25" s="4">
        <v>0.75</v>
      </c>
      <c r="P25">
        <v>5.99</v>
      </c>
      <c r="Q25">
        <v>0.02</v>
      </c>
      <c r="R25">
        <v>4.21</v>
      </c>
      <c r="S25">
        <v>2.5999999999999999E-2</v>
      </c>
      <c r="T25">
        <v>6.0000000000000001E-3</v>
      </c>
      <c r="U25">
        <v>1</v>
      </c>
      <c r="V25" s="4">
        <v>0.99260000000000004</v>
      </c>
      <c r="W25" s="4">
        <v>0.98519999999999996</v>
      </c>
      <c r="X25" s="2">
        <f>(O25*M25*Settings!$J$17)+(P25*V25*U25*M25*Settings!$J$15)+(Q25*V25*U25*M25*Settings!$J$16)+(R25*W25*N25*Settings!$G$15)+(S25*W25*N25*Settings!$G$16)+(T25*(N25+M25)*Settings!$M$15)</f>
        <v>152.44774219999999</v>
      </c>
    </row>
    <row r="26" spans="1:24" x14ac:dyDescent="0.25">
      <c r="A26" t="str">
        <f t="shared" si="0"/>
        <v>DETKerryon Johnson</v>
      </c>
      <c r="B26" t="str">
        <f>VLOOKUP(C26,'team abbr lookup'!B:C,2,FALSE)</f>
        <v>DET</v>
      </c>
      <c r="C26" t="s">
        <v>62</v>
      </c>
      <c r="D26" t="s">
        <v>355</v>
      </c>
      <c r="E26" t="s">
        <v>355</v>
      </c>
      <c r="F26" t="s">
        <v>67</v>
      </c>
      <c r="G26" t="s">
        <v>412</v>
      </c>
      <c r="H26" t="s">
        <v>62</v>
      </c>
      <c r="I26">
        <v>297.2</v>
      </c>
      <c r="J26">
        <v>288.39999999999998</v>
      </c>
      <c r="K26" t="s">
        <v>366</v>
      </c>
      <c r="L26" t="s">
        <v>366</v>
      </c>
      <c r="M26">
        <v>32</v>
      </c>
      <c r="N26">
        <v>153</v>
      </c>
      <c r="O26" s="4">
        <v>0.75360000000000005</v>
      </c>
      <c r="P26">
        <v>6.77</v>
      </c>
      <c r="Q26">
        <v>3.6999999999999998E-2</v>
      </c>
      <c r="R26">
        <v>4.21</v>
      </c>
      <c r="S26">
        <v>2.5999999999999999E-2</v>
      </c>
      <c r="T26">
        <v>7.0000000000000001E-3</v>
      </c>
      <c r="U26">
        <v>1.05</v>
      </c>
      <c r="V26" s="4">
        <v>0.99260000000000004</v>
      </c>
      <c r="W26" s="4">
        <v>0.98519999999999996</v>
      </c>
      <c r="X26" s="2">
        <f>(O26*M26*Settings!$J$17)+(P26*V26*U26*M26*Settings!$J$15)+(Q26*V26*U26*M26*Settings!$J$16)+(R26*W26*N26*Settings!$G$15)+(S26*W26*N26*Settings!$G$16)+(T26*(N26+M26)*Settings!$M$15)</f>
        <v>138.48251384</v>
      </c>
    </row>
    <row r="27" spans="1:24" x14ac:dyDescent="0.25">
      <c r="A27" t="str">
        <f t="shared" si="0"/>
        <v>GBAaron Jones</v>
      </c>
      <c r="B27" t="str">
        <f>VLOOKUP(C27,'team abbr lookup'!B:C,2,FALSE)</f>
        <v>GB</v>
      </c>
      <c r="C27" t="s">
        <v>201</v>
      </c>
      <c r="D27" t="s">
        <v>355</v>
      </c>
      <c r="E27" t="s">
        <v>355</v>
      </c>
      <c r="F27" t="s">
        <v>207</v>
      </c>
      <c r="G27" t="s">
        <v>411</v>
      </c>
      <c r="H27" t="s">
        <v>201</v>
      </c>
      <c r="I27">
        <v>328.2</v>
      </c>
      <c r="J27">
        <v>324.8</v>
      </c>
      <c r="K27" t="s">
        <v>209</v>
      </c>
      <c r="L27" t="s">
        <v>209</v>
      </c>
      <c r="M27">
        <v>57</v>
      </c>
      <c r="N27">
        <v>176</v>
      </c>
      <c r="O27" s="4">
        <v>0.72509999999999997</v>
      </c>
      <c r="P27">
        <v>6.75</v>
      </c>
      <c r="Q27">
        <v>3.9E-2</v>
      </c>
      <c r="R27">
        <v>4.79</v>
      </c>
      <c r="S27">
        <v>0.06</v>
      </c>
      <c r="T27">
        <v>7.0000000000000001E-3</v>
      </c>
      <c r="U27">
        <v>1</v>
      </c>
      <c r="V27" s="4">
        <v>0.99739999999999995</v>
      </c>
      <c r="W27" s="4">
        <v>0.99480000000000002</v>
      </c>
      <c r="X27" s="2">
        <f>(O27*M27*Settings!$J$17)+(P27*V27*U27*M27*Settings!$J$15)+(Q27*V27*U27*M27*Settings!$J$16)+(R27*W27*N27*Settings!$G$15)+(S27*W27*N27*Settings!$G$16)+(T27*(N27+M27)*Settings!$M$15)</f>
        <v>236.64313340000001</v>
      </c>
    </row>
    <row r="28" spans="1:24" x14ac:dyDescent="0.25">
      <c r="A28" t="str">
        <f t="shared" si="0"/>
        <v>GBJamaal Williams</v>
      </c>
      <c r="B28" t="str">
        <f>VLOOKUP(C28,'team abbr lookup'!B:C,2,FALSE)</f>
        <v>GB</v>
      </c>
      <c r="C28" t="s">
        <v>201</v>
      </c>
      <c r="D28" t="s">
        <v>355</v>
      </c>
      <c r="E28" t="s">
        <v>355</v>
      </c>
      <c r="F28" t="s">
        <v>208</v>
      </c>
      <c r="G28" t="s">
        <v>412</v>
      </c>
      <c r="H28" t="s">
        <v>201</v>
      </c>
      <c r="I28">
        <v>328.2</v>
      </c>
      <c r="J28">
        <v>324.8</v>
      </c>
      <c r="K28" t="s">
        <v>209</v>
      </c>
      <c r="L28" t="s">
        <v>209</v>
      </c>
      <c r="M28">
        <v>31</v>
      </c>
      <c r="N28">
        <v>55</v>
      </c>
      <c r="O28" s="4">
        <v>0.80149999999999999</v>
      </c>
      <c r="P28">
        <v>5.47</v>
      </c>
      <c r="Q28">
        <v>5.8000000000000003E-2</v>
      </c>
      <c r="R28">
        <v>4.13</v>
      </c>
      <c r="S28">
        <v>1.7999999999999999E-2</v>
      </c>
      <c r="T28">
        <v>0</v>
      </c>
      <c r="U28">
        <v>1</v>
      </c>
      <c r="V28" s="4">
        <v>0.99739999999999995</v>
      </c>
      <c r="W28" s="4">
        <v>0.99480000000000002</v>
      </c>
      <c r="X28" s="2">
        <f>(O28*M28*Settings!$J$17)+(P28*V28*U28*M28*Settings!$J$15)+(Q28*V28*U28*M28*Settings!$J$16)+(R28*W28*N28*Settings!$G$15)+(S28*W28*N28*Settings!$G$16)+(T28*(N28+M28)*Settings!$M$15)</f>
        <v>81.025356999999985</v>
      </c>
    </row>
    <row r="29" spans="1:24" x14ac:dyDescent="0.25">
      <c r="A29" t="str">
        <f t="shared" si="0"/>
        <v>GBAJ Dillon</v>
      </c>
      <c r="B29" t="str">
        <f>VLOOKUP(C29,'team abbr lookup'!B:C,2,FALSE)</f>
        <v>GB</v>
      </c>
      <c r="C29" t="s">
        <v>201</v>
      </c>
      <c r="D29" t="s">
        <v>355</v>
      </c>
      <c r="E29" t="s">
        <v>355</v>
      </c>
      <c r="F29" t="s">
        <v>441</v>
      </c>
      <c r="G29" t="s">
        <v>440</v>
      </c>
      <c r="H29" t="s">
        <v>355</v>
      </c>
      <c r="I29">
        <v>328.2</v>
      </c>
      <c r="J29">
        <v>324.8</v>
      </c>
      <c r="K29" t="s">
        <v>355</v>
      </c>
      <c r="L29" t="s">
        <v>209</v>
      </c>
      <c r="M29">
        <v>11</v>
      </c>
      <c r="N29">
        <v>91</v>
      </c>
      <c r="O29" s="4">
        <v>0.75</v>
      </c>
      <c r="P29">
        <v>5.99</v>
      </c>
      <c r="Q29">
        <v>0.02</v>
      </c>
      <c r="R29">
        <v>4.21</v>
      </c>
      <c r="S29">
        <v>2.5999999999999999E-2</v>
      </c>
      <c r="T29">
        <v>6.0000000000000001E-3</v>
      </c>
      <c r="U29">
        <v>1</v>
      </c>
      <c r="V29" s="4">
        <v>0.99739999999999995</v>
      </c>
      <c r="W29" s="4">
        <v>0.99480000000000002</v>
      </c>
      <c r="X29" s="2">
        <f>(O29*M29*Settings!$J$17)+(P29*V29*U29*M29*Settings!$J$15)+(Q29*V29*U29*M29*Settings!$J$16)+(R29*W29*N29*Settings!$G$15)+(S29*W29*N29*Settings!$G$16)+(T29*(N29+M29)*Settings!$M$15)</f>
        <v>67.148400199999998</v>
      </c>
    </row>
    <row r="30" spans="1:24" x14ac:dyDescent="0.25">
      <c r="A30" t="str">
        <f t="shared" si="0"/>
        <v>HOUDavid Johnson</v>
      </c>
      <c r="B30" t="str">
        <f>VLOOKUP(C30,'team abbr lookup'!B:C,2,FALSE)</f>
        <v>HOU</v>
      </c>
      <c r="C30" t="s">
        <v>34</v>
      </c>
      <c r="D30" t="s">
        <v>355</v>
      </c>
      <c r="E30" t="s">
        <v>355</v>
      </c>
      <c r="F30" t="s">
        <v>39</v>
      </c>
      <c r="G30" t="s">
        <v>411</v>
      </c>
      <c r="H30" t="s">
        <v>220</v>
      </c>
      <c r="I30">
        <v>301.8</v>
      </c>
      <c r="J30">
        <v>296</v>
      </c>
      <c r="K30" t="s">
        <v>227</v>
      </c>
      <c r="L30" t="s">
        <v>41</v>
      </c>
      <c r="M30">
        <v>55</v>
      </c>
      <c r="N30">
        <v>225</v>
      </c>
      <c r="O30" s="4">
        <v>0.71760000000000002</v>
      </c>
      <c r="P30">
        <v>6.98</v>
      </c>
      <c r="Q30">
        <v>5.7000000000000002E-2</v>
      </c>
      <c r="R30">
        <v>3.65</v>
      </c>
      <c r="S30">
        <v>2.5999999999999999E-2</v>
      </c>
      <c r="T30">
        <v>1.4E-2</v>
      </c>
      <c r="U30">
        <v>1</v>
      </c>
      <c r="V30" s="4">
        <v>0.99519999999999997</v>
      </c>
      <c r="W30" s="4">
        <v>0.99039999999999995</v>
      </c>
      <c r="X30" s="2">
        <f>(O30*M30*Settings!$J$17)+(P30*V30*U30*M30*Settings!$J$15)+(Q30*V30*U30*M30*Settings!$J$16)+(R30*W30*N30*Settings!$G$15)+(S30*W30*N30*Settings!$G$16)+(T30*(N30+M30)*Settings!$M$15)</f>
        <v>204.65307999999999</v>
      </c>
    </row>
    <row r="31" spans="1:24" x14ac:dyDescent="0.25">
      <c r="A31" t="str">
        <f t="shared" si="0"/>
        <v>HOUDuke Johnson</v>
      </c>
      <c r="B31" t="str">
        <f>VLOOKUP(C31,'team abbr lookup'!B:C,2,FALSE)</f>
        <v>HOU</v>
      </c>
      <c r="C31" t="s">
        <v>34</v>
      </c>
      <c r="D31" t="s">
        <v>355</v>
      </c>
      <c r="E31" t="s">
        <v>355</v>
      </c>
      <c r="F31" t="s">
        <v>40</v>
      </c>
      <c r="G31" t="s">
        <v>412</v>
      </c>
      <c r="H31" t="s">
        <v>34</v>
      </c>
      <c r="I31">
        <v>312.2</v>
      </c>
      <c r="J31">
        <v>296</v>
      </c>
      <c r="K31" t="s">
        <v>41</v>
      </c>
      <c r="L31" t="s">
        <v>41</v>
      </c>
      <c r="M31">
        <v>51</v>
      </c>
      <c r="N31">
        <v>89</v>
      </c>
      <c r="O31" s="4">
        <v>0.7258</v>
      </c>
      <c r="P31">
        <v>6.72</v>
      </c>
      <c r="Q31">
        <v>4.8000000000000001E-2</v>
      </c>
      <c r="R31">
        <v>4.96</v>
      </c>
      <c r="S31">
        <v>1.6E-2</v>
      </c>
      <c r="T31">
        <v>1.2E-2</v>
      </c>
      <c r="U31">
        <v>1</v>
      </c>
      <c r="V31" s="4">
        <v>0.98699999999999999</v>
      </c>
      <c r="W31" s="4">
        <v>0.97409999999999997</v>
      </c>
      <c r="X31" s="2">
        <f>(O31*M31*Settings!$J$17)+(P31*V31*U31*M31*Settings!$J$15)+(Q31*V31*U31*M31*Settings!$J$16)+(R31*W31*N31*Settings!$G$15)+(S31*W31*N31*Settings!$G$16)+(T31*(N31+M31)*Settings!$M$15)</f>
        <v>133.3027008</v>
      </c>
    </row>
    <row r="32" spans="1:24" x14ac:dyDescent="0.25">
      <c r="A32" t="str">
        <f t="shared" si="0"/>
        <v>INDJonathan Taylor</v>
      </c>
      <c r="B32" t="str">
        <f>VLOOKUP(C32,'team abbr lookup'!B:C,2,FALSE)</f>
        <v>IND</v>
      </c>
      <c r="C32" t="s">
        <v>164</v>
      </c>
      <c r="D32" t="s">
        <v>355</v>
      </c>
      <c r="E32" t="s">
        <v>355</v>
      </c>
      <c r="F32" t="s">
        <v>168</v>
      </c>
      <c r="G32" t="s">
        <v>411</v>
      </c>
      <c r="H32" t="s">
        <v>355</v>
      </c>
      <c r="I32">
        <v>328.6</v>
      </c>
      <c r="J32">
        <v>331.8</v>
      </c>
      <c r="K32" t="s">
        <v>355</v>
      </c>
      <c r="L32" t="s">
        <v>171</v>
      </c>
      <c r="M32">
        <v>29</v>
      </c>
      <c r="N32">
        <v>188</v>
      </c>
      <c r="O32" s="4">
        <v>0.75</v>
      </c>
      <c r="P32">
        <v>5.99</v>
      </c>
      <c r="Q32">
        <v>0.02</v>
      </c>
      <c r="R32">
        <v>4.21</v>
      </c>
      <c r="S32">
        <v>2.5999999999999999E-2</v>
      </c>
      <c r="T32">
        <v>6.0000000000000001E-3</v>
      </c>
      <c r="U32">
        <v>1</v>
      </c>
      <c r="V32" s="4">
        <v>1.0024</v>
      </c>
      <c r="W32" s="4">
        <v>1.0048999999999999</v>
      </c>
      <c r="X32" s="2">
        <f>(O32*M32*Settings!$J$17)+(P32*V32*U32*M32*Settings!$J$15)+(Q32*V32*U32*M32*Settings!$J$16)+(R32*W32*N32*Settings!$G$15)+(S32*W32*N32*Settings!$G$16)+(T32*(N32+M32)*Settings!$M$15)</f>
        <v>149.05457479999998</v>
      </c>
    </row>
    <row r="33" spans="1:24" x14ac:dyDescent="0.25">
      <c r="A33" t="str">
        <f t="shared" si="0"/>
        <v>INDMarlon Mack</v>
      </c>
      <c r="B33" t="str">
        <f>VLOOKUP(C33,'team abbr lookup'!B:C,2,FALSE)</f>
        <v>IND</v>
      </c>
      <c r="C33" t="s">
        <v>164</v>
      </c>
      <c r="D33" t="s">
        <v>355</v>
      </c>
      <c r="E33" t="s">
        <v>355</v>
      </c>
      <c r="F33" t="s">
        <v>169</v>
      </c>
      <c r="G33" t="s">
        <v>412</v>
      </c>
      <c r="H33" t="s">
        <v>164</v>
      </c>
      <c r="I33">
        <v>328.6</v>
      </c>
      <c r="J33">
        <v>331.8</v>
      </c>
      <c r="K33" t="s">
        <v>172</v>
      </c>
      <c r="L33" t="s">
        <v>171</v>
      </c>
      <c r="M33">
        <v>17</v>
      </c>
      <c r="N33">
        <v>162</v>
      </c>
      <c r="O33" s="4">
        <v>0.75</v>
      </c>
      <c r="P33">
        <v>4.45</v>
      </c>
      <c r="Q33">
        <v>2.3E-2</v>
      </c>
      <c r="R33">
        <v>4.4800000000000004</v>
      </c>
      <c r="S33">
        <v>3.7999999999999999E-2</v>
      </c>
      <c r="T33">
        <v>5.0000000000000001E-3</v>
      </c>
      <c r="U33">
        <v>1</v>
      </c>
      <c r="V33" s="4">
        <v>1.0024</v>
      </c>
      <c r="W33" s="4">
        <v>1.0048999999999999</v>
      </c>
      <c r="X33" s="2">
        <f>(O33*M33*Settings!$J$17)+(P33*V33*U33*M33*Settings!$J$15)+(Q33*V33*U33*M33*Settings!$J$16)+(R33*W33*N33*Settings!$G$15)+(S33*W33*N33*Settings!$G$16)+(T33*(N33+M33)*Settings!$M$15)</f>
        <v>130.94339520000003</v>
      </c>
    </row>
    <row r="34" spans="1:24" x14ac:dyDescent="0.25">
      <c r="A34" t="str">
        <f t="shared" si="0"/>
        <v>INDNyheim Hines</v>
      </c>
      <c r="B34" t="str">
        <f>VLOOKUP(C34,'team abbr lookup'!B:C,2,FALSE)</f>
        <v>IND</v>
      </c>
      <c r="C34" t="s">
        <v>164</v>
      </c>
      <c r="D34" t="s">
        <v>355</v>
      </c>
      <c r="E34" t="s">
        <v>355</v>
      </c>
      <c r="F34" t="s">
        <v>170</v>
      </c>
      <c r="G34" t="s">
        <v>440</v>
      </c>
      <c r="H34" t="s">
        <v>164</v>
      </c>
      <c r="I34">
        <v>328.6</v>
      </c>
      <c r="J34">
        <v>331.8</v>
      </c>
      <c r="K34" t="s">
        <v>172</v>
      </c>
      <c r="L34" t="s">
        <v>171</v>
      </c>
      <c r="M34">
        <v>50</v>
      </c>
      <c r="N34">
        <v>52</v>
      </c>
      <c r="O34" s="4">
        <v>0.76649999999999996</v>
      </c>
      <c r="P34">
        <v>5.41</v>
      </c>
      <c r="Q34">
        <v>1.4E-2</v>
      </c>
      <c r="R34">
        <v>3.77</v>
      </c>
      <c r="S34">
        <v>2.9000000000000001E-2</v>
      </c>
      <c r="T34">
        <v>7.0000000000000001E-3</v>
      </c>
      <c r="U34">
        <v>1</v>
      </c>
      <c r="V34" s="4">
        <v>1.0024</v>
      </c>
      <c r="W34" s="4">
        <v>1.0048999999999999</v>
      </c>
      <c r="X34" s="2">
        <f>(O34*M34*Settings!$J$17)+(P34*V34*U34*M34*Settings!$J$15)+(Q34*V34*U34*M34*Settings!$J$16)+(R34*W34*N34*Settings!$G$15)+(S34*W34*N34*Settings!$G$16)+(T34*(N34+M34)*Settings!$M$15)</f>
        <v>97.014394800000005</v>
      </c>
    </row>
    <row r="35" spans="1:24" x14ac:dyDescent="0.25">
      <c r="A35" t="str">
        <f t="shared" si="0"/>
        <v>JACChris Thompson</v>
      </c>
      <c r="B35" t="str">
        <f>VLOOKUP(C35,'team abbr lookup'!B:C,2,FALSE)</f>
        <v>JAC</v>
      </c>
      <c r="C35" t="s">
        <v>70</v>
      </c>
      <c r="D35" t="s">
        <v>355</v>
      </c>
      <c r="E35" t="s">
        <v>367</v>
      </c>
      <c r="F35" t="s">
        <v>76</v>
      </c>
      <c r="G35" t="s">
        <v>411</v>
      </c>
      <c r="H35" t="s">
        <v>16</v>
      </c>
      <c r="I35">
        <v>322</v>
      </c>
      <c r="J35">
        <v>303</v>
      </c>
      <c r="K35" t="s">
        <v>283</v>
      </c>
      <c r="L35" t="s">
        <v>77</v>
      </c>
      <c r="M35">
        <v>70</v>
      </c>
      <c r="N35">
        <v>39</v>
      </c>
      <c r="O35" s="4">
        <v>0.73099999999999998</v>
      </c>
      <c r="P35">
        <v>5.99</v>
      </c>
      <c r="Q35">
        <v>0.02</v>
      </c>
      <c r="R35">
        <v>3.88</v>
      </c>
      <c r="S35">
        <v>2.5999999999999999E-2</v>
      </c>
      <c r="T35">
        <v>1.7000000000000001E-2</v>
      </c>
      <c r="U35">
        <v>1</v>
      </c>
      <c r="V35" s="4">
        <v>0.98519999999999996</v>
      </c>
      <c r="W35" s="4">
        <v>0.97050000000000003</v>
      </c>
      <c r="X35" s="2">
        <f>(O35*M35*Settings!$J$17)+(P35*V35*U35*M35*Settings!$J$15)+(Q35*V35*U35*M35*Settings!$J$16)+(R35*W35*N35*Settings!$G$15)+(S35*W35*N35*Settings!$G$16)+(T35*(N35+M35)*Settings!$M$15)</f>
        <v>117.63924400000002</v>
      </c>
    </row>
    <row r="36" spans="1:24" x14ac:dyDescent="0.25">
      <c r="A36" t="str">
        <f t="shared" si="0"/>
        <v>JACRyquell Armstead</v>
      </c>
      <c r="B36" t="str">
        <f>VLOOKUP(C36,'team abbr lookup'!B:C,2,FALSE)</f>
        <v>JAC</v>
      </c>
      <c r="C36" t="s">
        <v>70</v>
      </c>
      <c r="D36" t="s">
        <v>355</v>
      </c>
      <c r="E36" t="s">
        <v>367</v>
      </c>
      <c r="F36" t="s">
        <v>75</v>
      </c>
      <c r="G36" t="s">
        <v>412</v>
      </c>
      <c r="H36" t="s">
        <v>70</v>
      </c>
      <c r="I36">
        <v>313.39999999999998</v>
      </c>
      <c r="J36">
        <v>303</v>
      </c>
      <c r="K36" t="s">
        <v>77</v>
      </c>
      <c r="L36" t="s">
        <v>77</v>
      </c>
      <c r="M36">
        <v>33</v>
      </c>
      <c r="N36">
        <v>116</v>
      </c>
      <c r="O36" s="4">
        <v>0.58330000000000004</v>
      </c>
      <c r="P36">
        <v>6</v>
      </c>
      <c r="Q36">
        <v>8.3000000000000004E-2</v>
      </c>
      <c r="R36">
        <v>3.09</v>
      </c>
      <c r="S36">
        <v>2.5999999999999999E-2</v>
      </c>
      <c r="T36">
        <v>0.01</v>
      </c>
      <c r="U36">
        <v>0.95</v>
      </c>
      <c r="V36" s="4">
        <v>0.99170000000000003</v>
      </c>
      <c r="W36" s="4">
        <v>0.98340000000000005</v>
      </c>
      <c r="X36" s="2">
        <f>(O36*M36*Settings!$J$17)+(P36*V36*U36*M36*Settings!$J$15)+(Q36*V36*U36*M36*Settings!$J$16)+(R36*W36*N36*Settings!$G$15)+(S36*W36*N36*Settings!$G$16)+(T36*(N36+M36)*Settings!$M$15)</f>
        <v>103.45009091</v>
      </c>
    </row>
    <row r="37" spans="1:24" x14ac:dyDescent="0.25">
      <c r="A37" t="str">
        <f t="shared" si="0"/>
        <v>JACDevine Ozigbo</v>
      </c>
      <c r="B37" t="str">
        <f>VLOOKUP(C37,'team abbr lookup'!B:C,2,FALSE)</f>
        <v>JAC</v>
      </c>
      <c r="C37" t="s">
        <v>70</v>
      </c>
      <c r="D37" t="s">
        <v>355</v>
      </c>
      <c r="E37" t="s">
        <v>367</v>
      </c>
      <c r="F37" t="s">
        <v>1068</v>
      </c>
      <c r="G37" t="s">
        <v>440</v>
      </c>
      <c r="H37" t="s">
        <v>70</v>
      </c>
      <c r="I37">
        <v>313.39999999999998</v>
      </c>
      <c r="J37">
        <v>303</v>
      </c>
      <c r="K37" t="s">
        <v>77</v>
      </c>
      <c r="L37" t="s">
        <v>77</v>
      </c>
      <c r="M37">
        <v>21</v>
      </c>
      <c r="N37">
        <v>88</v>
      </c>
      <c r="O37" s="4">
        <v>0.6</v>
      </c>
      <c r="P37">
        <v>4.5999999999999996</v>
      </c>
      <c r="Q37">
        <v>0.02</v>
      </c>
      <c r="R37">
        <v>3</v>
      </c>
      <c r="S37">
        <v>2.5999999999999999E-2</v>
      </c>
      <c r="T37">
        <v>0.01</v>
      </c>
      <c r="U37">
        <v>0.95</v>
      </c>
      <c r="V37" s="4">
        <v>0.99170000000000003</v>
      </c>
      <c r="W37" s="4">
        <v>0.98340000000000005</v>
      </c>
      <c r="X37" s="2">
        <f>(O37*M37*Settings!$J$17)+(P37*V37*U37*M37*Settings!$J$15)+(Q37*V37*U37*M37*Settings!$J$16)+(R37*W37*N37*Settings!$G$15)+(S37*W37*N37*Settings!$G$16)+(T37*(N37+M37)*Settings!$M$15)</f>
        <v>61.3568359</v>
      </c>
    </row>
    <row r="38" spans="1:24" x14ac:dyDescent="0.25">
      <c r="A38" t="str">
        <f t="shared" si="0"/>
        <v>KCClyde Edwards-Helaire</v>
      </c>
      <c r="B38" t="str">
        <f>VLOOKUP(C38,'team abbr lookup'!B:C,2,FALSE)</f>
        <v>KC</v>
      </c>
      <c r="C38" t="s">
        <v>123</v>
      </c>
      <c r="D38" t="s">
        <v>355</v>
      </c>
      <c r="E38" t="s">
        <v>355</v>
      </c>
      <c r="F38" t="s">
        <v>127</v>
      </c>
      <c r="G38" t="s">
        <v>411</v>
      </c>
      <c r="H38" t="s">
        <v>355</v>
      </c>
      <c r="I38">
        <v>311</v>
      </c>
      <c r="J38">
        <v>304.2</v>
      </c>
      <c r="K38" t="s">
        <v>355</v>
      </c>
      <c r="L38" t="s">
        <v>128</v>
      </c>
      <c r="M38">
        <v>63</v>
      </c>
      <c r="N38">
        <v>196</v>
      </c>
      <c r="O38" s="4">
        <v>0.76990000000000003</v>
      </c>
      <c r="P38">
        <v>6.5</v>
      </c>
      <c r="Q38">
        <v>5.3999999999999999E-2</v>
      </c>
      <c r="R38">
        <v>4.57</v>
      </c>
      <c r="S38">
        <v>4.4999999999999998E-2</v>
      </c>
      <c r="T38">
        <v>8.9999999999999993E-3</v>
      </c>
      <c r="U38">
        <v>1</v>
      </c>
      <c r="V38" s="4">
        <v>0.99450000000000005</v>
      </c>
      <c r="W38" s="4">
        <v>0.98909999999999998</v>
      </c>
      <c r="X38" s="2">
        <f>(O38*M38*Settings!$J$17)+(P38*V38*U38*M38*Settings!$J$15)+(Q38*V38*U38*M38*Settings!$J$16)+(R38*W38*N38*Settings!$G$15)+(S38*W38*N38*Settings!$G$16)+(T38*(N38+M38)*Settings!$M$15)</f>
        <v>245.80504619999999</v>
      </c>
    </row>
    <row r="39" spans="1:24" x14ac:dyDescent="0.25">
      <c r="A39" t="str">
        <f t="shared" si="0"/>
        <v>KCDarrel Williams</v>
      </c>
      <c r="B39" t="str">
        <f>VLOOKUP(C39,'team abbr lookup'!B:C,2,FALSE)</f>
        <v>KC</v>
      </c>
      <c r="C39" t="s">
        <v>123</v>
      </c>
      <c r="D39" t="s">
        <v>355</v>
      </c>
      <c r="E39" t="s">
        <v>355</v>
      </c>
      <c r="F39" t="s">
        <v>809</v>
      </c>
      <c r="G39" t="s">
        <v>412</v>
      </c>
      <c r="H39" t="s">
        <v>123</v>
      </c>
      <c r="I39">
        <v>311</v>
      </c>
      <c r="J39">
        <v>304.2</v>
      </c>
      <c r="K39" t="s">
        <v>128</v>
      </c>
      <c r="L39" t="s">
        <v>128</v>
      </c>
      <c r="M39">
        <v>16</v>
      </c>
      <c r="N39">
        <v>76</v>
      </c>
      <c r="O39" s="4">
        <v>0.80489999999999995</v>
      </c>
      <c r="P39">
        <v>8.8000000000000007</v>
      </c>
      <c r="Q39">
        <v>9.0999999999999998E-2</v>
      </c>
      <c r="R39">
        <v>3.43</v>
      </c>
      <c r="S39">
        <v>5.6000000000000001E-2</v>
      </c>
      <c r="T39">
        <v>1.2999999999999999E-2</v>
      </c>
      <c r="U39">
        <v>1</v>
      </c>
      <c r="V39" s="4">
        <v>0.99450000000000005</v>
      </c>
      <c r="W39" s="4">
        <v>0.98909999999999998</v>
      </c>
      <c r="X39" s="2">
        <f>(O39*M39*Settings!$J$17)+(P39*V39*U39*M39*Settings!$J$15)+(Q39*V39*U39*M39*Settings!$J$16)+(R39*W39*N39*Settings!$G$15)+(S39*W39*N39*Settings!$G$16)+(T39*(N39+M39)*Settings!$M$15)</f>
        <v>84.218428399999993</v>
      </c>
    </row>
    <row r="40" spans="1:24" x14ac:dyDescent="0.25">
      <c r="A40" t="str">
        <f t="shared" si="0"/>
        <v>KCDeAndre Washington</v>
      </c>
      <c r="B40" t="str">
        <f>VLOOKUP(C40,'team abbr lookup'!B:C,2,FALSE)</f>
        <v>KC</v>
      </c>
      <c r="C40" t="s">
        <v>123</v>
      </c>
      <c r="D40" t="s">
        <v>355</v>
      </c>
      <c r="E40" t="s">
        <v>355</v>
      </c>
      <c r="F40" t="s">
        <v>413</v>
      </c>
      <c r="G40" t="s">
        <v>440</v>
      </c>
      <c r="H40" t="s">
        <v>107</v>
      </c>
      <c r="I40">
        <v>320</v>
      </c>
      <c r="J40">
        <v>304.2</v>
      </c>
      <c r="K40" t="s">
        <v>113</v>
      </c>
      <c r="L40" t="s">
        <v>128</v>
      </c>
      <c r="M40">
        <v>11</v>
      </c>
      <c r="N40">
        <v>29</v>
      </c>
      <c r="O40" s="4">
        <v>0.87949999999999995</v>
      </c>
      <c r="P40">
        <v>7.14</v>
      </c>
      <c r="Q40">
        <v>0.01</v>
      </c>
      <c r="R40">
        <v>3.61</v>
      </c>
      <c r="S40">
        <v>2.1999999999999999E-2</v>
      </c>
      <c r="T40">
        <v>0.01</v>
      </c>
      <c r="U40">
        <v>1.1000000000000001</v>
      </c>
      <c r="V40" s="4">
        <v>0.98770000000000002</v>
      </c>
      <c r="W40" s="4">
        <v>0.97529999999999994</v>
      </c>
      <c r="X40" s="2">
        <f>(O40*M40*Settings!$J$17)+(P40*V40*U40*M40*Settings!$J$15)+(Q40*V40*U40*M40*Settings!$J$16)+(R40*W40*N40*Settings!$G$15)+(S40*W40*N40*Settings!$G$16)+(T40*(N40+M40)*Settings!$M$15)</f>
        <v>32.068569679999996</v>
      </c>
    </row>
    <row r="41" spans="1:24" x14ac:dyDescent="0.25">
      <c r="A41" t="str">
        <f t="shared" si="0"/>
        <v>LACAustin Ekeler</v>
      </c>
      <c r="B41" t="str">
        <f>VLOOKUP(C41,'team abbr lookup'!B:C,2,FALSE)</f>
        <v>LAC</v>
      </c>
      <c r="C41" t="s">
        <v>90</v>
      </c>
      <c r="D41" t="s">
        <v>355</v>
      </c>
      <c r="E41" t="s">
        <v>368</v>
      </c>
      <c r="F41" t="s">
        <v>94</v>
      </c>
      <c r="G41" t="s">
        <v>411</v>
      </c>
      <c r="H41" t="s">
        <v>90</v>
      </c>
      <c r="I41">
        <v>304.60000000000002</v>
      </c>
      <c r="J41">
        <v>311.39999999999998</v>
      </c>
      <c r="K41" t="s">
        <v>171</v>
      </c>
      <c r="L41" t="s">
        <v>1356</v>
      </c>
      <c r="M41">
        <v>80</v>
      </c>
      <c r="N41">
        <v>146</v>
      </c>
      <c r="O41" s="4">
        <v>0.82899999999999996</v>
      </c>
      <c r="P41">
        <v>8.8800000000000008</v>
      </c>
      <c r="Q41">
        <v>6.8000000000000005E-2</v>
      </c>
      <c r="R41">
        <v>4.51</v>
      </c>
      <c r="S41">
        <v>2.5000000000000001E-2</v>
      </c>
      <c r="T41">
        <v>1.2E-2</v>
      </c>
      <c r="U41">
        <v>0.9</v>
      </c>
      <c r="V41" s="4">
        <v>1.0056</v>
      </c>
      <c r="W41" s="4">
        <v>1.0112000000000001</v>
      </c>
      <c r="X41" s="2">
        <f>(O41*M41*Settings!$J$17)+(P41*V41*U41*M41*Settings!$J$15)+(Q41*V41*U41*M41*Settings!$J$16)+(R41*W41*N41*Settings!$G$15)+(S41*W41*N41*Settings!$G$16)+(T41*(N41+M41)*Settings!$M$15)</f>
        <v>243.45930240000004</v>
      </c>
    </row>
    <row r="42" spans="1:24" x14ac:dyDescent="0.25">
      <c r="A42" t="str">
        <f t="shared" si="0"/>
        <v>LACJustin Jackson</v>
      </c>
      <c r="B42" t="str">
        <f>VLOOKUP(C42,'team abbr lookup'!B:C,2,FALSE)</f>
        <v>LAC</v>
      </c>
      <c r="C42" t="s">
        <v>90</v>
      </c>
      <c r="D42" t="s">
        <v>355</v>
      </c>
      <c r="E42" t="s">
        <v>368</v>
      </c>
      <c r="F42" t="s">
        <v>95</v>
      </c>
      <c r="G42" t="s">
        <v>412</v>
      </c>
      <c r="H42" t="s">
        <v>90</v>
      </c>
      <c r="I42">
        <v>304.60000000000002</v>
      </c>
      <c r="J42">
        <v>311.39999999999998</v>
      </c>
      <c r="K42" t="s">
        <v>171</v>
      </c>
      <c r="L42" t="s">
        <v>1356</v>
      </c>
      <c r="M42">
        <v>18</v>
      </c>
      <c r="N42">
        <v>74</v>
      </c>
      <c r="O42" s="4">
        <v>0.80489999999999995</v>
      </c>
      <c r="P42">
        <v>4.37</v>
      </c>
      <c r="Q42">
        <v>0.01</v>
      </c>
      <c r="R42">
        <v>5.61</v>
      </c>
      <c r="S42">
        <v>2.5000000000000001E-2</v>
      </c>
      <c r="T42">
        <v>0</v>
      </c>
      <c r="U42">
        <v>0.9</v>
      </c>
      <c r="V42" s="4">
        <v>1.0056</v>
      </c>
      <c r="W42" s="4">
        <v>1.0112000000000001</v>
      </c>
      <c r="X42" s="2">
        <f>(O42*M42*Settings!$J$17)+(P42*V42*U42*M42*Settings!$J$15)+(Q42*V42*U42*M42*Settings!$J$16)+(R42*W42*N42*Settings!$G$15)+(S42*W42*N42*Settings!$G$16)+(T42*(N42+M42)*Settings!$M$15)</f>
        <v>75.787964640000013</v>
      </c>
    </row>
    <row r="43" spans="1:24" x14ac:dyDescent="0.25">
      <c r="A43" t="str">
        <f t="shared" si="0"/>
        <v>LACJoshua Kelley</v>
      </c>
      <c r="B43" t="str">
        <f>VLOOKUP(C43,'team abbr lookup'!B:C,2,FALSE)</f>
        <v>LAC</v>
      </c>
      <c r="C43" t="s">
        <v>90</v>
      </c>
      <c r="D43" t="s">
        <v>355</v>
      </c>
      <c r="E43" t="s">
        <v>368</v>
      </c>
      <c r="F43" t="s">
        <v>96</v>
      </c>
      <c r="G43" t="s">
        <v>440</v>
      </c>
      <c r="H43" t="s">
        <v>355</v>
      </c>
      <c r="I43">
        <v>304.60000000000002</v>
      </c>
      <c r="J43">
        <v>311.39999999999998</v>
      </c>
      <c r="K43" t="s">
        <v>355</v>
      </c>
      <c r="L43" t="s">
        <v>1356</v>
      </c>
      <c r="M43">
        <v>11</v>
      </c>
      <c r="N43">
        <v>102</v>
      </c>
      <c r="O43" s="4">
        <v>0.75</v>
      </c>
      <c r="P43">
        <v>5.99</v>
      </c>
      <c r="Q43">
        <v>0.02</v>
      </c>
      <c r="R43">
        <v>4.21</v>
      </c>
      <c r="S43">
        <v>2.5999999999999999E-2</v>
      </c>
      <c r="T43">
        <v>6.0000000000000001E-3</v>
      </c>
      <c r="U43">
        <v>1</v>
      </c>
      <c r="V43" s="4">
        <v>1.0056</v>
      </c>
      <c r="W43" s="4">
        <v>1.0112000000000001</v>
      </c>
      <c r="X43" s="2">
        <f>(O43*M43*Settings!$J$17)+(P43*V43*U43*M43*Settings!$J$15)+(Q43*V43*U43*M43*Settings!$J$16)+(R43*W43*N43*Settings!$G$15)+(S43*W43*N43*Settings!$G$16)+(T43*(N43+M43)*Settings!$M$15)</f>
        <v>74.360455200000018</v>
      </c>
    </row>
    <row r="44" spans="1:24" x14ac:dyDescent="0.25">
      <c r="A44" t="str">
        <f t="shared" si="0"/>
        <v>LARCam Akers</v>
      </c>
      <c r="B44" t="str">
        <f>VLOOKUP(C44,'team abbr lookup'!B:C,2,FALSE)</f>
        <v>LAR</v>
      </c>
      <c r="C44" t="s">
        <v>175</v>
      </c>
      <c r="D44" t="s">
        <v>355</v>
      </c>
      <c r="E44" t="s">
        <v>369</v>
      </c>
      <c r="F44" t="s">
        <v>180</v>
      </c>
      <c r="G44" t="s">
        <v>411</v>
      </c>
      <c r="H44" t="s">
        <v>355</v>
      </c>
      <c r="I44">
        <v>318.8</v>
      </c>
      <c r="J44">
        <v>304.2</v>
      </c>
      <c r="K44" t="s">
        <v>355</v>
      </c>
      <c r="L44" t="s">
        <v>183</v>
      </c>
      <c r="M44">
        <v>40</v>
      </c>
      <c r="N44">
        <v>165</v>
      </c>
      <c r="O44" s="4">
        <v>0.77270000000000005</v>
      </c>
      <c r="P44">
        <v>6.15</v>
      </c>
      <c r="Q44">
        <v>3.7999999999999999E-2</v>
      </c>
      <c r="R44">
        <v>4.57</v>
      </c>
      <c r="S44">
        <v>3.5999999999999997E-2</v>
      </c>
      <c r="T44">
        <v>8.9999999999999993E-3</v>
      </c>
      <c r="U44">
        <v>1</v>
      </c>
      <c r="V44" s="4">
        <v>0.98860000000000003</v>
      </c>
      <c r="W44" s="4">
        <v>0.97709999999999997</v>
      </c>
      <c r="X44" s="2">
        <f>(O44*M44*Settings!$J$17)+(P44*V44*U44*M44*Settings!$J$15)+(Q44*V44*U44*M44*Settings!$J$16)+(R44*W44*N44*Settings!$G$15)+(S44*W44*N44*Settings!$G$16)+(T44*(N44+M44)*Settings!$M$15)</f>
        <v>169.05566150000004</v>
      </c>
    </row>
    <row r="45" spans="1:24" x14ac:dyDescent="0.25">
      <c r="A45" t="str">
        <f t="shared" si="0"/>
        <v>LARDarrell Henderson</v>
      </c>
      <c r="B45" t="str">
        <f>VLOOKUP(C45,'team abbr lookup'!B:C,2,FALSE)</f>
        <v>LAR</v>
      </c>
      <c r="C45" t="s">
        <v>175</v>
      </c>
      <c r="D45" t="s">
        <v>355</v>
      </c>
      <c r="E45" t="s">
        <v>369</v>
      </c>
      <c r="F45" t="s">
        <v>181</v>
      </c>
      <c r="G45" t="s">
        <v>412</v>
      </c>
      <c r="H45" t="s">
        <v>175</v>
      </c>
      <c r="I45">
        <v>318.8</v>
      </c>
      <c r="J45">
        <v>304.2</v>
      </c>
      <c r="K45" t="s">
        <v>183</v>
      </c>
      <c r="L45" t="s">
        <v>183</v>
      </c>
      <c r="M45">
        <v>32</v>
      </c>
      <c r="N45">
        <v>114</v>
      </c>
      <c r="O45" s="4">
        <v>0.75</v>
      </c>
      <c r="P45">
        <v>5.99</v>
      </c>
      <c r="Q45">
        <v>0.02</v>
      </c>
      <c r="R45">
        <v>4.21</v>
      </c>
      <c r="S45">
        <v>2.5999999999999999E-2</v>
      </c>
      <c r="T45">
        <v>6.0000000000000001E-3</v>
      </c>
      <c r="U45">
        <v>0.95</v>
      </c>
      <c r="V45" s="4">
        <v>0.98860000000000003</v>
      </c>
      <c r="W45" s="4">
        <v>0.97709999999999997</v>
      </c>
      <c r="X45" s="2">
        <f>(O45*M45*Settings!$J$17)+(P45*V45*U45*M45*Settings!$J$15)+(Q45*V45*U45*M45*Settings!$J$16)+(R45*W45*N45*Settings!$G$15)+(S45*W45*N45*Settings!$G$16)+(T45*(N45+M45)*Settings!$M$15)</f>
        <v>108.12810716</v>
      </c>
    </row>
    <row r="46" spans="1:24" x14ac:dyDescent="0.25">
      <c r="A46" t="str">
        <f t="shared" si="0"/>
        <v>LARMalcolm Brown</v>
      </c>
      <c r="B46" t="str">
        <f>VLOOKUP(C46,'team abbr lookup'!B:C,2,FALSE)</f>
        <v>LAR</v>
      </c>
      <c r="C46" t="s">
        <v>175</v>
      </c>
      <c r="D46" t="s">
        <v>355</v>
      </c>
      <c r="E46" t="s">
        <v>369</v>
      </c>
      <c r="F46" t="s">
        <v>182</v>
      </c>
      <c r="G46" t="s">
        <v>440</v>
      </c>
      <c r="H46" t="s">
        <v>175</v>
      </c>
      <c r="I46">
        <v>318.8</v>
      </c>
      <c r="J46">
        <v>304.2</v>
      </c>
      <c r="K46" t="s">
        <v>183</v>
      </c>
      <c r="L46" t="s">
        <v>183</v>
      </c>
      <c r="M46">
        <v>14</v>
      </c>
      <c r="N46">
        <v>64</v>
      </c>
      <c r="O46" s="4">
        <v>0.47370000000000001</v>
      </c>
      <c r="P46">
        <v>4.42</v>
      </c>
      <c r="Q46">
        <v>7.6999999999999999E-2</v>
      </c>
      <c r="R46">
        <v>3.99</v>
      </c>
      <c r="S46">
        <v>4.4999999999999998E-2</v>
      </c>
      <c r="T46">
        <v>8.9999999999999993E-3</v>
      </c>
      <c r="U46">
        <v>0.95</v>
      </c>
      <c r="V46" s="4">
        <v>0.98860000000000003</v>
      </c>
      <c r="W46" s="4">
        <v>0.97709999999999997</v>
      </c>
      <c r="X46" s="2">
        <f>(O46*M46*Settings!$J$17)+(P46*V46*U46*M46*Settings!$J$15)+(Q46*V46*U46*M46*Settings!$J$16)+(R46*W46*N46*Settings!$G$15)+(S46*W46*N46*Settings!$G$16)+(T46*(N46+M46)*Settings!$M$15)</f>
        <v>58.949449119999997</v>
      </c>
    </row>
    <row r="47" spans="1:24" x14ac:dyDescent="0.25">
      <c r="A47" t="str">
        <f t="shared" si="0"/>
        <v>MIAMatt Breida</v>
      </c>
      <c r="B47" t="str">
        <f>VLOOKUP(C47,'team abbr lookup'!B:C,2,FALSE)</f>
        <v>MIA</v>
      </c>
      <c r="C47" t="s">
        <v>44</v>
      </c>
      <c r="D47" t="s">
        <v>355</v>
      </c>
      <c r="E47" t="s">
        <v>370</v>
      </c>
      <c r="F47" t="s">
        <v>49</v>
      </c>
      <c r="G47" t="s">
        <v>411</v>
      </c>
      <c r="H47" t="s">
        <v>52</v>
      </c>
      <c r="I47">
        <v>326.39999999999998</v>
      </c>
      <c r="J47">
        <v>283.2</v>
      </c>
      <c r="K47" t="s">
        <v>60</v>
      </c>
      <c r="L47" t="s">
        <v>50</v>
      </c>
      <c r="M47">
        <v>36</v>
      </c>
      <c r="N47">
        <v>109</v>
      </c>
      <c r="O47" s="4">
        <v>0.86670000000000003</v>
      </c>
      <c r="P47">
        <v>6.68</v>
      </c>
      <c r="Q47">
        <v>5.7000000000000002E-2</v>
      </c>
      <c r="R47">
        <v>5.16</v>
      </c>
      <c r="S47">
        <v>1.4E-2</v>
      </c>
      <c r="T47">
        <v>8.9999999999999993E-3</v>
      </c>
      <c r="U47">
        <v>1</v>
      </c>
      <c r="V47" s="4">
        <v>0.96689999999999998</v>
      </c>
      <c r="W47" s="4">
        <v>0.93379999999999996</v>
      </c>
      <c r="X47" s="2">
        <f>(O47*M47*Settings!$J$17)+(P47*V47*U47*M47*Settings!$J$15)+(Q47*V47*U47*M47*Settings!$J$16)+(R47*W47*N47*Settings!$G$15)+(S47*W47*N47*Settings!$G$16)+(T47*(N47+M47)*Settings!$M$15)</f>
        <v>124.81820400000001</v>
      </c>
    </row>
    <row r="48" spans="1:24" x14ac:dyDescent="0.25">
      <c r="A48" t="str">
        <f t="shared" si="0"/>
        <v>MIAJordan Howard</v>
      </c>
      <c r="B48" t="str">
        <f>VLOOKUP(C48,'team abbr lookup'!B:C,2,FALSE)</f>
        <v>MIA</v>
      </c>
      <c r="C48" t="s">
        <v>44</v>
      </c>
      <c r="D48" t="s">
        <v>355</v>
      </c>
      <c r="E48" t="s">
        <v>370</v>
      </c>
      <c r="F48" t="s">
        <v>48</v>
      </c>
      <c r="G48" t="s">
        <v>412</v>
      </c>
      <c r="H48" t="s">
        <v>268</v>
      </c>
      <c r="I48">
        <v>342</v>
      </c>
      <c r="J48">
        <v>283.2</v>
      </c>
      <c r="K48" t="s">
        <v>274</v>
      </c>
      <c r="L48" t="s">
        <v>50</v>
      </c>
      <c r="M48">
        <v>20</v>
      </c>
      <c r="N48">
        <v>132</v>
      </c>
      <c r="O48" s="4">
        <v>0.74070000000000003</v>
      </c>
      <c r="P48">
        <v>5.24</v>
      </c>
      <c r="Q48">
        <v>2.5000000000000001E-2</v>
      </c>
      <c r="R48">
        <v>4.07</v>
      </c>
      <c r="S48">
        <v>4.1000000000000002E-2</v>
      </c>
      <c r="T48">
        <v>5.0000000000000001E-3</v>
      </c>
      <c r="U48">
        <v>1</v>
      </c>
      <c r="V48" s="4">
        <v>0.95699999999999996</v>
      </c>
      <c r="W48" s="4">
        <v>0.91400000000000003</v>
      </c>
      <c r="X48" s="2">
        <f>(O48*M48*Settings!$J$17)+(P48*V48*U48*M48*Settings!$J$15)+(Q48*V48*U48*M48*Settings!$J$16)+(R48*W48*N48*Settings!$G$15)+(S48*W48*N48*Settings!$G$16)+(T48*(N48+M48)*Settings!$M$15)</f>
        <v>104.97750400000002</v>
      </c>
    </row>
    <row r="49" spans="1:24" x14ac:dyDescent="0.25">
      <c r="A49" t="str">
        <f t="shared" si="0"/>
        <v>MINDalvin Cook</v>
      </c>
      <c r="B49" t="str">
        <f>VLOOKUP(C49,'team abbr lookup'!B:C,2,FALSE)</f>
        <v>MIN</v>
      </c>
      <c r="C49" t="s">
        <v>211</v>
      </c>
      <c r="D49" t="s">
        <v>355</v>
      </c>
      <c r="E49" t="s">
        <v>371</v>
      </c>
      <c r="F49" t="s">
        <v>215</v>
      </c>
      <c r="G49" t="s">
        <v>411</v>
      </c>
      <c r="H49" t="s">
        <v>211</v>
      </c>
      <c r="I49">
        <v>298.60000000000002</v>
      </c>
      <c r="J49">
        <v>289.2</v>
      </c>
      <c r="K49" t="s">
        <v>217</v>
      </c>
      <c r="L49" t="s">
        <v>217</v>
      </c>
      <c r="M49">
        <v>61</v>
      </c>
      <c r="N49">
        <v>283</v>
      </c>
      <c r="O49" s="4">
        <v>0.83430000000000004</v>
      </c>
      <c r="P49">
        <v>7.67</v>
      </c>
      <c r="Q49">
        <v>1.7999999999999999E-2</v>
      </c>
      <c r="R49">
        <v>4.5599999999999996</v>
      </c>
      <c r="S49">
        <v>3.9E-2</v>
      </c>
      <c r="T49">
        <v>1.2E-2</v>
      </c>
      <c r="U49">
        <v>1</v>
      </c>
      <c r="V49" s="4">
        <v>0.99209999999999998</v>
      </c>
      <c r="W49" s="4">
        <v>0.98429999999999995</v>
      </c>
      <c r="X49" s="2">
        <f>(O49*M49*Settings!$J$17)+(P49*V49*U49*M49*Settings!$J$15)+(Q49*V49*U49*M49*Settings!$J$16)+(R49*W49*N49*Settings!$G$15)+(S49*W49*N49*Settings!$G$16)+(T49*(N49+M49)*Settings!$M$15)</f>
        <v>287.79389849999995</v>
      </c>
    </row>
    <row r="50" spans="1:24" x14ac:dyDescent="0.25">
      <c r="A50" t="str">
        <f t="shared" si="0"/>
        <v>MINAlexander Mattison</v>
      </c>
      <c r="B50" t="str">
        <f>VLOOKUP(C50,'team abbr lookup'!B:C,2,FALSE)</f>
        <v>MIN</v>
      </c>
      <c r="C50" t="s">
        <v>211</v>
      </c>
      <c r="D50" t="s">
        <v>355</v>
      </c>
      <c r="E50" t="s">
        <v>371</v>
      </c>
      <c r="F50" t="s">
        <v>216</v>
      </c>
      <c r="G50" t="s">
        <v>412</v>
      </c>
      <c r="H50" t="s">
        <v>211</v>
      </c>
      <c r="I50">
        <v>298.60000000000002</v>
      </c>
      <c r="J50">
        <v>289.2</v>
      </c>
      <c r="K50" t="s">
        <v>217</v>
      </c>
      <c r="L50" t="s">
        <v>217</v>
      </c>
      <c r="M50">
        <v>13</v>
      </c>
      <c r="N50">
        <v>137</v>
      </c>
      <c r="O50" s="4">
        <v>0.83330000000000004</v>
      </c>
      <c r="P50">
        <v>6.83</v>
      </c>
      <c r="Q50">
        <v>0.01</v>
      </c>
      <c r="R50">
        <v>4.62</v>
      </c>
      <c r="S50">
        <v>0.01</v>
      </c>
      <c r="T50">
        <v>8.9999999999999993E-3</v>
      </c>
      <c r="U50">
        <v>1</v>
      </c>
      <c r="V50" s="4">
        <v>0.99209999999999998</v>
      </c>
      <c r="W50" s="4">
        <v>0.98429999999999995</v>
      </c>
      <c r="X50" s="2">
        <f>(O50*M50*Settings!$J$17)+(P50*V50*U50*M50*Settings!$J$15)+(Q50*V50*U50*M50*Settings!$J$16)+(R50*W50*N50*Settings!$G$15)+(S50*W50*N50*Settings!$G$16)+(T50*(N50+M50)*Settings!$M$15)</f>
        <v>88.106824099999997</v>
      </c>
    </row>
    <row r="51" spans="1:24" x14ac:dyDescent="0.25">
      <c r="A51" t="str">
        <f t="shared" si="0"/>
        <v>NOAlvin Kamara</v>
      </c>
      <c r="B51" t="str">
        <f>VLOOKUP(C51,'team abbr lookup'!B:C,2,FALSE)</f>
        <v>NO</v>
      </c>
      <c r="C51" t="s">
        <v>25</v>
      </c>
      <c r="D51" t="s">
        <v>355</v>
      </c>
      <c r="E51" t="s">
        <v>355</v>
      </c>
      <c r="F51" t="s">
        <v>29</v>
      </c>
      <c r="G51" t="s">
        <v>411</v>
      </c>
      <c r="H51" t="s">
        <v>25</v>
      </c>
      <c r="I51">
        <v>320.60000000000002</v>
      </c>
      <c r="J51">
        <v>328.4</v>
      </c>
      <c r="K51" t="s">
        <v>31</v>
      </c>
      <c r="L51" t="s">
        <v>31</v>
      </c>
      <c r="M51">
        <v>99</v>
      </c>
      <c r="N51">
        <v>202</v>
      </c>
      <c r="O51" s="4">
        <v>0.81599999999999995</v>
      </c>
      <c r="P51">
        <v>6.02</v>
      </c>
      <c r="Q51">
        <v>2.1000000000000001E-2</v>
      </c>
      <c r="R51">
        <v>4.66</v>
      </c>
      <c r="S51">
        <v>4.3999999999999997E-2</v>
      </c>
      <c r="T51">
        <v>1.2E-2</v>
      </c>
      <c r="U51">
        <v>0.98</v>
      </c>
      <c r="V51" s="4">
        <v>1.0061</v>
      </c>
      <c r="W51" s="4">
        <v>1.0122</v>
      </c>
      <c r="X51" s="2">
        <f>(O51*M51*Settings!$J$17)+(P51*V51*U51*M51*Settings!$J$15)+(Q51*V51*U51*M51*Settings!$J$16)+(R51*W51*N51*Settings!$G$15)+(S51*W51*N51*Settings!$G$16)+(T51*(N51+M51)*Settings!$M$15)</f>
        <v>293.880418416</v>
      </c>
    </row>
    <row r="52" spans="1:24" x14ac:dyDescent="0.25">
      <c r="A52" t="str">
        <f t="shared" si="0"/>
        <v>NOLatavius Murray</v>
      </c>
      <c r="B52" t="str">
        <f>VLOOKUP(C52,'team abbr lookup'!B:C,2,FALSE)</f>
        <v>NO</v>
      </c>
      <c r="C52" t="s">
        <v>25</v>
      </c>
      <c r="D52" t="s">
        <v>355</v>
      </c>
      <c r="E52" t="s">
        <v>355</v>
      </c>
      <c r="F52" t="s">
        <v>30</v>
      </c>
      <c r="G52" t="s">
        <v>412</v>
      </c>
      <c r="H52" t="s">
        <v>25</v>
      </c>
      <c r="I52">
        <v>320.60000000000002</v>
      </c>
      <c r="J52">
        <v>328.4</v>
      </c>
      <c r="K52" t="s">
        <v>31</v>
      </c>
      <c r="L52" t="s">
        <v>31</v>
      </c>
      <c r="M52">
        <v>26</v>
      </c>
      <c r="N52">
        <v>136</v>
      </c>
      <c r="O52" s="4">
        <v>0.80359999999999998</v>
      </c>
      <c r="P52">
        <v>5.46</v>
      </c>
      <c r="Q52">
        <v>1.4E-2</v>
      </c>
      <c r="R52">
        <v>4.29</v>
      </c>
      <c r="S52">
        <v>3.7999999999999999E-2</v>
      </c>
      <c r="T52">
        <v>6.0000000000000001E-3</v>
      </c>
      <c r="U52">
        <v>0.98</v>
      </c>
      <c r="V52" s="4">
        <v>1.0061</v>
      </c>
      <c r="W52" s="4">
        <v>1.0122</v>
      </c>
      <c r="X52" s="2">
        <f>(O52*M52*Settings!$J$17)+(P52*V52*U52*M52*Settings!$J$15)+(Q52*V52*U52*M52*Settings!$J$16)+(R52*W52*N52*Settings!$G$15)+(S52*W52*N52*Settings!$G$16)+(T52*(N52+M52)*Settings!$M$15)</f>
        <v>125.54201404</v>
      </c>
    </row>
    <row r="53" spans="1:24" x14ac:dyDescent="0.25">
      <c r="A53" t="str">
        <f t="shared" si="0"/>
        <v>NEJames White</v>
      </c>
      <c r="B53" t="str">
        <f>VLOOKUP(C53,'team abbr lookup'!B:C,2,FALSE)</f>
        <v>NE</v>
      </c>
      <c r="C53" t="s">
        <v>246</v>
      </c>
      <c r="D53" t="s">
        <v>355</v>
      </c>
      <c r="E53" t="s">
        <v>355</v>
      </c>
      <c r="F53" t="s">
        <v>252</v>
      </c>
      <c r="G53" t="s">
        <v>411</v>
      </c>
      <c r="H53" t="s">
        <v>246</v>
      </c>
      <c r="I53">
        <v>330.8</v>
      </c>
      <c r="J53">
        <v>314</v>
      </c>
      <c r="K53" t="s">
        <v>191</v>
      </c>
      <c r="L53" t="s">
        <v>255</v>
      </c>
      <c r="M53">
        <v>93</v>
      </c>
      <c r="N53">
        <v>41</v>
      </c>
      <c r="O53" s="4">
        <v>0.73799999999999999</v>
      </c>
      <c r="P53">
        <v>6.52</v>
      </c>
      <c r="Q53">
        <v>5.5E-2</v>
      </c>
      <c r="R53">
        <v>4.17</v>
      </c>
      <c r="S53">
        <v>3.6999999999999998E-2</v>
      </c>
      <c r="T53">
        <v>1E-3</v>
      </c>
      <c r="U53">
        <v>0.8</v>
      </c>
      <c r="V53" s="4">
        <v>0.98729999999999996</v>
      </c>
      <c r="W53" s="4">
        <v>0.97460000000000002</v>
      </c>
      <c r="X53" s="2">
        <f>(O53*M53*Settings!$J$17)+(P53*V53*U53*M53*Settings!$J$15)+(Q53*V53*U53*M53*Settings!$J$16)+(R53*W53*N53*Settings!$G$15)+(S53*W53*N53*Settings!$G$16)+(T53*(N53+M53)*Settings!$M$15)</f>
        <v>166.03247324</v>
      </c>
    </row>
    <row r="54" spans="1:24" x14ac:dyDescent="0.25">
      <c r="A54" t="str">
        <f t="shared" si="0"/>
        <v>NESony Michel</v>
      </c>
      <c r="B54" t="str">
        <f>VLOOKUP(C54,'team abbr lookup'!B:C,2,FALSE)</f>
        <v>NE</v>
      </c>
      <c r="C54" t="s">
        <v>246</v>
      </c>
      <c r="D54" t="s">
        <v>355</v>
      </c>
      <c r="E54" t="s">
        <v>355</v>
      </c>
      <c r="F54" t="s">
        <v>251</v>
      </c>
      <c r="G54" t="s">
        <v>412</v>
      </c>
      <c r="H54" t="s">
        <v>246</v>
      </c>
      <c r="I54">
        <v>330.8</v>
      </c>
      <c r="J54">
        <v>314</v>
      </c>
      <c r="K54" t="s">
        <v>191</v>
      </c>
      <c r="L54" t="s">
        <v>255</v>
      </c>
      <c r="M54">
        <v>22</v>
      </c>
      <c r="N54">
        <v>111</v>
      </c>
      <c r="O54" s="4">
        <v>0.60780000000000001</v>
      </c>
      <c r="P54">
        <v>4.67</v>
      </c>
      <c r="Q54">
        <v>0.01</v>
      </c>
      <c r="R54">
        <v>3.92</v>
      </c>
      <c r="S54">
        <v>2.9000000000000001E-2</v>
      </c>
      <c r="T54">
        <v>6.0000000000000001E-3</v>
      </c>
      <c r="U54">
        <v>0.8</v>
      </c>
      <c r="V54" s="4">
        <v>0.98729999999999996</v>
      </c>
      <c r="W54" s="4">
        <v>0.97460000000000002</v>
      </c>
      <c r="X54" s="2">
        <f>(O54*M54*Settings!$J$17)+(P54*V54*U54*M54*Settings!$J$15)+(Q54*V54*U54*M54*Settings!$J$16)+(R54*W54*N54*Settings!$G$15)+(S54*W54*N54*Settings!$G$16)+(T54*(N54+M54)*Settings!$M$15)</f>
        <v>82.163224560000003</v>
      </c>
    </row>
    <row r="55" spans="1:24" x14ac:dyDescent="0.25">
      <c r="A55" t="str">
        <f t="shared" si="0"/>
        <v>NERex Burkhead</v>
      </c>
      <c r="B55" t="str">
        <f>VLOOKUP(C55,'team abbr lookup'!B:C,2,FALSE)</f>
        <v>NE</v>
      </c>
      <c r="C55" t="s">
        <v>246</v>
      </c>
      <c r="D55" t="s">
        <v>355</v>
      </c>
      <c r="E55" t="s">
        <v>355</v>
      </c>
      <c r="F55" t="s">
        <v>254</v>
      </c>
      <c r="G55" t="s">
        <v>440</v>
      </c>
      <c r="H55" t="s">
        <v>246</v>
      </c>
      <c r="I55">
        <v>330.8</v>
      </c>
      <c r="J55">
        <v>314</v>
      </c>
      <c r="K55" t="s">
        <v>191</v>
      </c>
      <c r="L55" t="s">
        <v>255</v>
      </c>
      <c r="M55">
        <v>31</v>
      </c>
      <c r="N55">
        <v>35</v>
      </c>
      <c r="O55" s="4">
        <v>0.70830000000000004</v>
      </c>
      <c r="P55">
        <v>7.18</v>
      </c>
      <c r="Q55">
        <v>1.7000000000000001E-2</v>
      </c>
      <c r="R55">
        <v>4.22</v>
      </c>
      <c r="S55">
        <v>2.5000000000000001E-2</v>
      </c>
      <c r="T55">
        <v>1.4999999999999999E-2</v>
      </c>
      <c r="U55">
        <v>0.8</v>
      </c>
      <c r="V55" s="4">
        <v>0.98729999999999996</v>
      </c>
      <c r="W55" s="4">
        <v>0.97460000000000002</v>
      </c>
      <c r="X55" s="2">
        <f>(O55*M55*Settings!$J$17)+(P55*V55*U55*M55*Settings!$J$15)+(Q55*V55*U55*M55*Settings!$J$16)+(R55*W55*N55*Settings!$G$15)+(S55*W55*N55*Settings!$G$16)+(T55*(N55+M55)*Settings!$M$15)</f>
        <v>59.566524799999996</v>
      </c>
    </row>
    <row r="56" spans="1:24" x14ac:dyDescent="0.25">
      <c r="A56" t="str">
        <f t="shared" si="0"/>
        <v>NEDamien Harris</v>
      </c>
      <c r="B56" t="str">
        <f>VLOOKUP(C56,'team abbr lookup'!B:C,2,FALSE)</f>
        <v>NE</v>
      </c>
      <c r="C56" t="s">
        <v>246</v>
      </c>
      <c r="D56" t="s">
        <v>355</v>
      </c>
      <c r="E56" t="s">
        <v>355</v>
      </c>
      <c r="F56" t="s">
        <v>253</v>
      </c>
      <c r="G56" t="s">
        <v>445</v>
      </c>
      <c r="H56" t="s">
        <v>246</v>
      </c>
      <c r="I56">
        <v>330.8</v>
      </c>
      <c r="J56">
        <v>314</v>
      </c>
      <c r="K56" t="s">
        <v>191</v>
      </c>
      <c r="L56" t="s">
        <v>255</v>
      </c>
      <c r="M56">
        <v>10</v>
      </c>
      <c r="N56">
        <v>90</v>
      </c>
      <c r="O56" s="4">
        <v>0.75</v>
      </c>
      <c r="P56">
        <v>5.99</v>
      </c>
      <c r="Q56">
        <v>0.02</v>
      </c>
      <c r="R56">
        <v>4.21</v>
      </c>
      <c r="S56">
        <v>2.5999999999999999E-2</v>
      </c>
      <c r="T56">
        <v>6.0000000000000001E-3</v>
      </c>
      <c r="U56">
        <v>0.8</v>
      </c>
      <c r="V56" s="4">
        <v>0.98729999999999996</v>
      </c>
      <c r="W56" s="4">
        <v>0.97460000000000002</v>
      </c>
      <c r="X56" s="2">
        <f>(O56*M56*Settings!$J$17)+(P56*V56*U56*M56*Settings!$J$15)+(Q56*V56*U56*M56*Settings!$J$16)+(R56*W56*N56*Settings!$G$15)+(S56*W56*N56*Settings!$G$16)+(T56*(N56+M56)*Settings!$M$15)</f>
        <v>62.589927599999996</v>
      </c>
    </row>
    <row r="57" spans="1:24" x14ac:dyDescent="0.25">
      <c r="A57" t="str">
        <f t="shared" si="0"/>
        <v>NELamar Miller</v>
      </c>
      <c r="B57" t="str">
        <f>VLOOKUP(C57,'team abbr lookup'!B:C,2,FALSE)</f>
        <v>NE</v>
      </c>
      <c r="C57" t="s">
        <v>246</v>
      </c>
      <c r="D57" t="s">
        <v>355</v>
      </c>
      <c r="E57" t="s">
        <v>355</v>
      </c>
      <c r="F57" t="s">
        <v>442</v>
      </c>
      <c r="G57" t="s">
        <v>446</v>
      </c>
      <c r="H57" t="s">
        <v>34</v>
      </c>
      <c r="I57">
        <v>312.2</v>
      </c>
      <c r="J57">
        <v>314</v>
      </c>
      <c r="K57" t="s">
        <v>355</v>
      </c>
      <c r="L57" t="s">
        <v>255</v>
      </c>
      <c r="M57">
        <v>17</v>
      </c>
      <c r="N57">
        <v>60</v>
      </c>
      <c r="O57" s="4">
        <v>0.74780000000000002</v>
      </c>
      <c r="P57">
        <v>5.68</v>
      </c>
      <c r="Q57">
        <v>0.05</v>
      </c>
      <c r="R57">
        <v>4.3099999999999996</v>
      </c>
      <c r="S57">
        <v>1.7999999999999999E-2</v>
      </c>
      <c r="T57">
        <v>6.0000000000000001E-3</v>
      </c>
      <c r="U57">
        <v>1</v>
      </c>
      <c r="V57" s="4">
        <v>1.0014000000000001</v>
      </c>
      <c r="W57" s="4">
        <v>1.0028999999999999</v>
      </c>
      <c r="X57" s="2">
        <f>(O57*M57*Settings!$J$17)+(P57*V57*U57*M57*Settings!$J$15)+(Q57*V57*U57*M57*Settings!$J$16)+(R57*W57*N57*Settings!$G$15)+(S57*W57*N57*Settings!$G$16)+(T57*(N57+M57)*Settings!$M$15)</f>
        <v>58.999044399999995</v>
      </c>
    </row>
    <row r="58" spans="1:24" x14ac:dyDescent="0.25">
      <c r="A58" t="str">
        <f t="shared" si="0"/>
        <v>NYGSaquon Barkley</v>
      </c>
      <c r="B58" t="str">
        <f>VLOOKUP(C58,'team abbr lookup'!B:C,2,FALSE)</f>
        <v>NYG</v>
      </c>
      <c r="C58" t="s">
        <v>99</v>
      </c>
      <c r="D58" t="s">
        <v>372</v>
      </c>
      <c r="E58" t="s">
        <v>373</v>
      </c>
      <c r="F58" t="s">
        <v>103</v>
      </c>
      <c r="G58" t="s">
        <v>411</v>
      </c>
      <c r="H58" t="s">
        <v>99</v>
      </c>
      <c r="I58">
        <v>311.8</v>
      </c>
      <c r="J58">
        <v>292</v>
      </c>
      <c r="K58" t="s">
        <v>105</v>
      </c>
      <c r="L58" t="s">
        <v>105</v>
      </c>
      <c r="M58">
        <v>83</v>
      </c>
      <c r="N58">
        <v>286</v>
      </c>
      <c r="O58" s="4">
        <v>0.73029999999999995</v>
      </c>
      <c r="P58">
        <v>5.98</v>
      </c>
      <c r="Q58">
        <v>3.1E-2</v>
      </c>
      <c r="R58">
        <v>4.7699999999999996</v>
      </c>
      <c r="S58">
        <v>3.5999999999999997E-2</v>
      </c>
      <c r="T58">
        <v>1E-3</v>
      </c>
      <c r="U58">
        <v>1</v>
      </c>
      <c r="V58" s="4">
        <v>0.98409999999999997</v>
      </c>
      <c r="W58" s="4">
        <v>0.96819999999999995</v>
      </c>
      <c r="X58" s="2">
        <f>(O58*M58*Settings!$J$17)+(P58*V58*U58*M58*Settings!$J$15)+(Q58*V58*U58*M58*Settings!$J$16)+(R58*W58*N58*Settings!$G$15)+(S58*W58*N58*Settings!$G$16)+(T58*(N58+M58)*Settings!$M$15)</f>
        <v>315.80955880000005</v>
      </c>
    </row>
    <row r="59" spans="1:24" x14ac:dyDescent="0.25">
      <c r="A59" t="str">
        <f t="shared" si="0"/>
        <v>NYGDion Lewis</v>
      </c>
      <c r="B59" t="str">
        <f>VLOOKUP(C59,'team abbr lookup'!B:C,2,FALSE)</f>
        <v>NYG</v>
      </c>
      <c r="C59" t="s">
        <v>99</v>
      </c>
      <c r="D59" t="s">
        <v>372</v>
      </c>
      <c r="E59" t="s">
        <v>373</v>
      </c>
      <c r="F59" t="s">
        <v>104</v>
      </c>
      <c r="G59" t="s">
        <v>412</v>
      </c>
      <c r="H59" t="s">
        <v>237</v>
      </c>
      <c r="I59">
        <v>310.2</v>
      </c>
      <c r="J59">
        <v>292</v>
      </c>
      <c r="K59" t="s">
        <v>243</v>
      </c>
      <c r="L59" t="s">
        <v>105</v>
      </c>
      <c r="M59">
        <v>25</v>
      </c>
      <c r="N59">
        <v>54</v>
      </c>
      <c r="O59" s="4">
        <v>0.83209999999999995</v>
      </c>
      <c r="P59">
        <v>5.56</v>
      </c>
      <c r="Q59">
        <v>0.02</v>
      </c>
      <c r="R59">
        <v>3.56</v>
      </c>
      <c r="S59">
        <v>5.0000000000000001E-3</v>
      </c>
      <c r="T59">
        <v>8.0000000000000002E-3</v>
      </c>
      <c r="U59">
        <v>1</v>
      </c>
      <c r="V59" s="4">
        <v>0.98529999999999995</v>
      </c>
      <c r="W59" s="4">
        <v>0.97070000000000001</v>
      </c>
      <c r="X59" s="2">
        <f>(O59*M59*Settings!$J$17)+(P59*V59*U59*M59*Settings!$J$15)+(Q59*V59*U59*M59*Settings!$J$16)+(R59*W59*N59*Settings!$G$15)+(S59*W59*N59*Settings!$G$16)+(T59*(N59+M59)*Settings!$M$15)</f>
        <v>56.423340799999998</v>
      </c>
    </row>
    <row r="60" spans="1:24" x14ac:dyDescent="0.25">
      <c r="A60" t="str">
        <f t="shared" si="0"/>
        <v>NYJLe'Veon Bell</v>
      </c>
      <c r="B60" t="str">
        <f>VLOOKUP(C60,'team abbr lookup'!B:C,2,FALSE)</f>
        <v>NYJ</v>
      </c>
      <c r="C60" t="s">
        <v>115</v>
      </c>
      <c r="D60" t="s">
        <v>355</v>
      </c>
      <c r="E60" t="s">
        <v>355</v>
      </c>
      <c r="F60" t="s">
        <v>119</v>
      </c>
      <c r="G60" t="s">
        <v>411</v>
      </c>
      <c r="H60" t="s">
        <v>115</v>
      </c>
      <c r="I60">
        <v>304.8</v>
      </c>
      <c r="J60">
        <v>295.39999999999998</v>
      </c>
      <c r="K60" t="s">
        <v>121</v>
      </c>
      <c r="L60" t="s">
        <v>121</v>
      </c>
      <c r="M60">
        <v>62</v>
      </c>
      <c r="N60">
        <v>207</v>
      </c>
      <c r="O60" s="4">
        <v>0.82820000000000005</v>
      </c>
      <c r="P60">
        <v>6.02</v>
      </c>
      <c r="Q60">
        <v>1.6E-2</v>
      </c>
      <c r="R60">
        <v>3.54</v>
      </c>
      <c r="S60">
        <v>2.1000000000000001E-2</v>
      </c>
      <c r="T60">
        <v>5.0000000000000001E-3</v>
      </c>
      <c r="U60">
        <v>1.05</v>
      </c>
      <c r="V60" s="4">
        <v>0.99229999999999996</v>
      </c>
      <c r="W60" s="4">
        <v>0.98460000000000003</v>
      </c>
      <c r="X60" s="2">
        <f>(O60*M60*Settings!$J$17)+(P60*V60*U60*M60*Settings!$J$15)+(Q60*V60*U60*M60*Settings!$J$16)+(R60*W60*N60*Settings!$G$15)+(S60*W60*N60*Settings!$G$16)+(T60*(N60+M60)*Settings!$M$15)</f>
        <v>191.57816954</v>
      </c>
    </row>
    <row r="61" spans="1:24" x14ac:dyDescent="0.25">
      <c r="A61" t="str">
        <f t="shared" si="0"/>
        <v>NYJFrank Gore</v>
      </c>
      <c r="B61" t="str">
        <f>VLOOKUP(C61,'team abbr lookup'!B:C,2,FALSE)</f>
        <v>NYJ</v>
      </c>
      <c r="C61" t="s">
        <v>115</v>
      </c>
      <c r="D61" t="s">
        <v>355</v>
      </c>
      <c r="E61" t="s">
        <v>355</v>
      </c>
      <c r="F61" t="s">
        <v>120</v>
      </c>
      <c r="G61" t="s">
        <v>412</v>
      </c>
      <c r="H61" t="s">
        <v>130</v>
      </c>
      <c r="I61">
        <v>311.39999999999998</v>
      </c>
      <c r="J61">
        <v>295.39999999999998</v>
      </c>
      <c r="K61" t="s">
        <v>80</v>
      </c>
      <c r="L61" t="s">
        <v>121</v>
      </c>
      <c r="M61">
        <v>13</v>
      </c>
      <c r="N61">
        <v>104</v>
      </c>
      <c r="O61" s="4">
        <v>0.79169999999999996</v>
      </c>
      <c r="P61">
        <v>6.75</v>
      </c>
      <c r="Q61">
        <v>3.1E-2</v>
      </c>
      <c r="R61">
        <v>3.93</v>
      </c>
      <c r="S61">
        <v>6.0000000000000001E-3</v>
      </c>
      <c r="T61">
        <v>1.0999999999999999E-2</v>
      </c>
      <c r="U61">
        <v>1</v>
      </c>
      <c r="V61" s="4">
        <v>0.98719999999999997</v>
      </c>
      <c r="W61" s="4">
        <v>0.97430000000000005</v>
      </c>
      <c r="X61" s="2">
        <f>(O61*M61*Settings!$J$17)+(P61*V61*U61*M61*Settings!$J$15)+(Q61*V61*U61*M61*Settings!$J$16)+(R61*W61*N61*Settings!$G$15)+(S61*W61*N61*Settings!$G$16)+(T61*(N61+M61)*Settings!$M$15)</f>
        <v>62.237198400000011</v>
      </c>
    </row>
    <row r="62" spans="1:24" x14ac:dyDescent="0.25">
      <c r="A62" t="str">
        <f t="shared" si="0"/>
        <v>NYJLamical Perine</v>
      </c>
      <c r="B62" t="str">
        <f>VLOOKUP(C62,'team abbr lookup'!B:C,2,FALSE)</f>
        <v>NYJ</v>
      </c>
      <c r="C62" t="s">
        <v>115</v>
      </c>
      <c r="D62" t="s">
        <v>355</v>
      </c>
      <c r="E62" t="s">
        <v>355</v>
      </c>
      <c r="F62" t="s">
        <v>931</v>
      </c>
      <c r="G62" t="s">
        <v>440</v>
      </c>
      <c r="H62" t="s">
        <v>355</v>
      </c>
      <c r="I62">
        <v>304.8</v>
      </c>
      <c r="J62">
        <v>295.39999999999998</v>
      </c>
      <c r="K62" t="s">
        <v>355</v>
      </c>
      <c r="L62" t="s">
        <v>121</v>
      </c>
      <c r="M62">
        <v>13</v>
      </c>
      <c r="N62">
        <v>37</v>
      </c>
      <c r="O62" s="4">
        <v>0.75360000000000005</v>
      </c>
      <c r="P62">
        <v>5.56</v>
      </c>
      <c r="Q62">
        <v>0.02</v>
      </c>
      <c r="R62">
        <v>4.21</v>
      </c>
      <c r="S62">
        <v>2.5999999999999999E-2</v>
      </c>
      <c r="T62">
        <v>6.0000000000000001E-3</v>
      </c>
      <c r="U62">
        <v>1</v>
      </c>
      <c r="V62" s="4">
        <v>0.99229999999999996</v>
      </c>
      <c r="W62" s="4">
        <v>0.98460000000000003</v>
      </c>
      <c r="X62" s="2">
        <f>(O62*M62*Settings!$J$17)+(P62*V62*U62*M62*Settings!$J$15)+(Q62*V62*U62*M62*Settings!$J$16)+(R62*W62*N62*Settings!$G$15)+(S62*W62*N62*Settings!$G$16)+(T62*(N62+M62)*Settings!$M$15)</f>
        <v>38.937357800000001</v>
      </c>
    </row>
    <row r="63" spans="1:24" x14ac:dyDescent="0.25">
      <c r="A63" t="str">
        <f t="shared" si="0"/>
        <v>LVJosh Jacobs</v>
      </c>
      <c r="B63" t="str">
        <f>VLOOKUP(C63,'team abbr lookup'!B:C,2,FALSE)</f>
        <v>LV</v>
      </c>
      <c r="C63" t="s">
        <v>107</v>
      </c>
      <c r="D63" t="s">
        <v>355</v>
      </c>
      <c r="E63" t="s">
        <v>355</v>
      </c>
      <c r="F63" t="s">
        <v>111</v>
      </c>
      <c r="G63" t="s">
        <v>411</v>
      </c>
      <c r="H63" t="s">
        <v>107</v>
      </c>
      <c r="I63">
        <v>320</v>
      </c>
      <c r="J63">
        <v>339</v>
      </c>
      <c r="K63" t="s">
        <v>113</v>
      </c>
      <c r="L63" t="s">
        <v>113</v>
      </c>
      <c r="M63">
        <v>35</v>
      </c>
      <c r="N63">
        <v>272</v>
      </c>
      <c r="O63" s="4">
        <v>0.74070000000000003</v>
      </c>
      <c r="P63">
        <v>6.15</v>
      </c>
      <c r="Q63">
        <v>3.7999999999999999E-2</v>
      </c>
      <c r="R63">
        <v>4.75</v>
      </c>
      <c r="S63">
        <v>2.9000000000000001E-2</v>
      </c>
      <c r="T63">
        <v>4.0000000000000001E-3</v>
      </c>
      <c r="U63">
        <v>1</v>
      </c>
      <c r="V63" s="4">
        <v>1.0147999999999999</v>
      </c>
      <c r="W63" s="4">
        <v>1.0297000000000001</v>
      </c>
      <c r="X63" s="2">
        <f>(O63*M63*Settings!$J$17)+(P63*V63*U63*M63*Settings!$J$15)+(Q63*V63*U63*M63*Settings!$J$16)+(R63*W63*N63*Settings!$G$15)+(S63*W63*N63*Settings!$G$16)+(T63*(N63+M63)*Settings!$M$15)</f>
        <v>235.18105560000006</v>
      </c>
    </row>
    <row r="64" spans="1:24" x14ac:dyDescent="0.25">
      <c r="A64" t="str">
        <f t="shared" si="0"/>
        <v>LVJalen Richard</v>
      </c>
      <c r="B64" t="str">
        <f>VLOOKUP(C64,'team abbr lookup'!B:C,2,FALSE)</f>
        <v>LV</v>
      </c>
      <c r="C64" t="s">
        <v>107</v>
      </c>
      <c r="D64" t="s">
        <v>355</v>
      </c>
      <c r="E64" t="s">
        <v>355</v>
      </c>
      <c r="F64" t="s">
        <v>112</v>
      </c>
      <c r="G64" t="s">
        <v>412</v>
      </c>
      <c r="H64" t="s">
        <v>107</v>
      </c>
      <c r="I64">
        <v>320</v>
      </c>
      <c r="J64">
        <v>339</v>
      </c>
      <c r="K64" t="s">
        <v>113</v>
      </c>
      <c r="L64" t="s">
        <v>113</v>
      </c>
      <c r="M64">
        <v>31</v>
      </c>
      <c r="N64">
        <v>72</v>
      </c>
      <c r="O64" s="4">
        <v>0.83830000000000005</v>
      </c>
      <c r="P64">
        <v>7.5</v>
      </c>
      <c r="Q64">
        <v>0.01</v>
      </c>
      <c r="R64">
        <v>4.13</v>
      </c>
      <c r="S64">
        <v>1.0999999999999999E-2</v>
      </c>
      <c r="T64">
        <v>0.03</v>
      </c>
      <c r="U64">
        <v>1</v>
      </c>
      <c r="V64" s="4">
        <v>1.0147999999999999</v>
      </c>
      <c r="W64" s="4">
        <v>1.0297000000000001</v>
      </c>
      <c r="X64" s="2">
        <f>(O64*M64*Settings!$J$17)+(P64*V64*U64*M64*Settings!$J$15)+(Q64*V64*U64*M64*Settings!$J$16)+(R64*W64*N64*Settings!$G$15)+(S64*W64*N64*Settings!$G$16)+(T64*(N64+M64)*Settings!$M$15)</f>
        <v>80.801221599999991</v>
      </c>
    </row>
    <row r="65" spans="1:24" x14ac:dyDescent="0.25">
      <c r="A65" t="str">
        <f t="shared" si="0"/>
        <v>LVLynn Bowden Jr.</v>
      </c>
      <c r="B65" t="str">
        <f>VLOOKUP(C65,'team abbr lookup'!B:C,2,FALSE)</f>
        <v>LV</v>
      </c>
      <c r="C65" t="s">
        <v>107</v>
      </c>
      <c r="D65" t="s">
        <v>355</v>
      </c>
      <c r="E65" t="s">
        <v>355</v>
      </c>
      <c r="F65" t="s">
        <v>443</v>
      </c>
      <c r="G65" t="s">
        <v>440</v>
      </c>
      <c r="H65" t="s">
        <v>355</v>
      </c>
      <c r="I65">
        <v>320</v>
      </c>
      <c r="J65">
        <v>339</v>
      </c>
      <c r="K65" t="s">
        <v>355</v>
      </c>
      <c r="L65" t="s">
        <v>113</v>
      </c>
      <c r="M65">
        <v>19</v>
      </c>
      <c r="N65">
        <v>36</v>
      </c>
      <c r="O65" s="4">
        <v>0.75</v>
      </c>
      <c r="P65">
        <v>5.99</v>
      </c>
      <c r="Q65">
        <v>0.02</v>
      </c>
      <c r="R65">
        <v>4.21</v>
      </c>
      <c r="S65">
        <v>2.5999999999999999E-2</v>
      </c>
      <c r="T65">
        <v>6.0000000000000001E-3</v>
      </c>
      <c r="U65">
        <v>1</v>
      </c>
      <c r="V65" s="4">
        <v>1.0147999999999999</v>
      </c>
      <c r="W65" s="4">
        <v>1.0297000000000001</v>
      </c>
      <c r="X65" s="2">
        <f>(O65*M65*Settings!$J$17)+(P65*V65*U65*M65*Settings!$J$15)+(Q65*V65*U65*M65*Settings!$J$16)+(R65*W65*N65*Settings!$G$15)+(S65*W65*N65*Settings!$G$16)+(T65*(N65+M65)*Settings!$M$15)</f>
        <v>48.842111200000005</v>
      </c>
    </row>
    <row r="66" spans="1:24" x14ac:dyDescent="0.25">
      <c r="A66" t="str">
        <f t="shared" si="0"/>
        <v>PHIMiles Sanders</v>
      </c>
      <c r="B66" t="str">
        <f>VLOOKUP(C66,'team abbr lookup'!B:C,2,FALSE)</f>
        <v>PHI</v>
      </c>
      <c r="C66" t="s">
        <v>268</v>
      </c>
      <c r="D66" t="s">
        <v>355</v>
      </c>
      <c r="E66" t="s">
        <v>375</v>
      </c>
      <c r="F66" t="s">
        <v>272</v>
      </c>
      <c r="G66" t="s">
        <v>411</v>
      </c>
      <c r="H66" t="s">
        <v>268</v>
      </c>
      <c r="I66">
        <v>342</v>
      </c>
      <c r="J66">
        <v>337.8</v>
      </c>
      <c r="K66" t="s">
        <v>274</v>
      </c>
      <c r="L66" t="s">
        <v>274</v>
      </c>
      <c r="M66">
        <v>60</v>
      </c>
      <c r="N66">
        <v>248</v>
      </c>
      <c r="O66" s="4">
        <v>0.79369999999999996</v>
      </c>
      <c r="P66">
        <v>8.08</v>
      </c>
      <c r="Q66">
        <v>4.8000000000000001E-2</v>
      </c>
      <c r="R66">
        <v>4.57</v>
      </c>
      <c r="S66">
        <v>1.7000000000000001E-2</v>
      </c>
      <c r="T66">
        <v>8.0000000000000002E-3</v>
      </c>
      <c r="U66">
        <v>1</v>
      </c>
      <c r="V66" s="4">
        <v>0.99690000000000001</v>
      </c>
      <c r="W66" s="4">
        <v>0.99390000000000001</v>
      </c>
      <c r="X66" s="2">
        <f>(O66*M66*Settings!$J$17)+(P66*V66*U66*M66*Settings!$J$15)+(Q66*V66*U66*M66*Settings!$J$16)+(R66*W66*N66*Settings!$G$15)+(S66*W66*N66*Settings!$G$16)+(T66*(N66+M66)*Settings!$M$15)</f>
        <v>246.03648880000003</v>
      </c>
    </row>
    <row r="67" spans="1:24" x14ac:dyDescent="0.25">
      <c r="A67" t="str">
        <f t="shared" ref="A67:A82" si="1">_xlfn.CONCAT(B67,F67)</f>
        <v>PHIBoston Scott</v>
      </c>
      <c r="B67" t="str">
        <f>VLOOKUP(C67,'team abbr lookup'!B:C,2,FALSE)</f>
        <v>PHI</v>
      </c>
      <c r="C67" t="s">
        <v>268</v>
      </c>
      <c r="D67" t="s">
        <v>355</v>
      </c>
      <c r="E67" t="s">
        <v>375</v>
      </c>
      <c r="F67" t="s">
        <v>273</v>
      </c>
      <c r="G67" t="s">
        <v>412</v>
      </c>
      <c r="H67" t="s">
        <v>268</v>
      </c>
      <c r="I67">
        <v>342</v>
      </c>
      <c r="J67">
        <v>337.8</v>
      </c>
      <c r="K67" t="s">
        <v>274</v>
      </c>
      <c r="L67" t="s">
        <v>274</v>
      </c>
      <c r="M67">
        <v>27</v>
      </c>
      <c r="N67">
        <v>104</v>
      </c>
      <c r="O67" s="4">
        <v>0.92310000000000003</v>
      </c>
      <c r="P67">
        <v>7.85</v>
      </c>
      <c r="Q67">
        <v>0.01</v>
      </c>
      <c r="R67">
        <v>4.0199999999999996</v>
      </c>
      <c r="S67">
        <v>0.06</v>
      </c>
      <c r="T67">
        <v>4.5999999999999999E-2</v>
      </c>
      <c r="U67">
        <v>1</v>
      </c>
      <c r="V67" s="4">
        <v>0.99690000000000001</v>
      </c>
      <c r="W67" s="4">
        <v>0.99390000000000001</v>
      </c>
      <c r="X67" s="2">
        <f>(O67*M67*Settings!$J$17)+(P67*V67*U67*M67*Settings!$J$15)+(Q67*V67*U67*M67*Settings!$J$16)+(R67*W67*N67*Settings!$G$15)+(S67*W67*N67*Settings!$G$16)+(T67*(N67+M67)*Settings!$M$15)</f>
        <v>114.38056070000002</v>
      </c>
    </row>
    <row r="68" spans="1:24" x14ac:dyDescent="0.25">
      <c r="A68" t="str">
        <f t="shared" si="1"/>
        <v>PITJames Conner</v>
      </c>
      <c r="B68" t="str">
        <f>VLOOKUP(C68,'team abbr lookup'!B:C,2,FALSE)</f>
        <v>PIT</v>
      </c>
      <c r="C68" t="s">
        <v>286</v>
      </c>
      <c r="D68" t="s">
        <v>355</v>
      </c>
      <c r="E68" t="s">
        <v>355</v>
      </c>
      <c r="F68" t="s">
        <v>291</v>
      </c>
      <c r="G68" t="s">
        <v>411</v>
      </c>
      <c r="H68" t="s">
        <v>286</v>
      </c>
      <c r="I68">
        <v>326.2</v>
      </c>
      <c r="J68">
        <v>320.39999999999998</v>
      </c>
      <c r="K68" t="s">
        <v>296</v>
      </c>
      <c r="L68" t="s">
        <v>295</v>
      </c>
      <c r="M68">
        <v>50</v>
      </c>
      <c r="N68">
        <v>192</v>
      </c>
      <c r="O68" s="4">
        <v>0.8367</v>
      </c>
      <c r="P68">
        <v>6.8</v>
      </c>
      <c r="Q68">
        <v>3.6999999999999998E-2</v>
      </c>
      <c r="R68">
        <v>4.25</v>
      </c>
      <c r="S68">
        <v>4.8000000000000001E-2</v>
      </c>
      <c r="T68">
        <v>1.0999999999999999E-2</v>
      </c>
      <c r="U68">
        <v>1.05</v>
      </c>
      <c r="V68" s="4">
        <v>0.99560000000000004</v>
      </c>
      <c r="W68" s="4">
        <v>0.99109999999999998</v>
      </c>
      <c r="X68" s="2">
        <f>(O68*M68*Settings!$J$17)+(P68*V68*U68*M68*Settings!$J$15)+(Q68*V68*U68*M68*Settings!$J$16)+(R68*W68*N68*Settings!$G$15)+(S68*W68*N68*Settings!$G$16)+(T68*(N68+M68)*Settings!$M$15)</f>
        <v>219.33526359999999</v>
      </c>
    </row>
    <row r="69" spans="1:24" x14ac:dyDescent="0.25">
      <c r="A69" t="str">
        <f t="shared" si="1"/>
        <v>PITAnthony McFarland Jr.</v>
      </c>
      <c r="B69" t="str">
        <f>VLOOKUP(C69,'team abbr lookup'!B:C,2,FALSE)</f>
        <v>PIT</v>
      </c>
      <c r="C69" t="s">
        <v>286</v>
      </c>
      <c r="D69" t="s">
        <v>355</v>
      </c>
      <c r="E69" t="s">
        <v>355</v>
      </c>
      <c r="F69" t="s">
        <v>292</v>
      </c>
      <c r="G69" t="s">
        <v>412</v>
      </c>
      <c r="H69" t="s">
        <v>355</v>
      </c>
      <c r="I69">
        <v>326.2</v>
      </c>
      <c r="J69">
        <v>320.39999999999998</v>
      </c>
      <c r="K69" t="s">
        <v>355</v>
      </c>
      <c r="L69" t="s">
        <v>295</v>
      </c>
      <c r="M69">
        <v>22</v>
      </c>
      <c r="N69">
        <v>33</v>
      </c>
      <c r="O69" s="4">
        <v>0.75</v>
      </c>
      <c r="P69">
        <v>5.99</v>
      </c>
      <c r="Q69">
        <v>0.02</v>
      </c>
      <c r="R69">
        <v>4.21</v>
      </c>
      <c r="S69">
        <v>2.5999999999999999E-2</v>
      </c>
      <c r="T69">
        <v>6.0000000000000001E-3</v>
      </c>
      <c r="U69">
        <v>1</v>
      </c>
      <c r="V69" s="4">
        <v>0.99560000000000004</v>
      </c>
      <c r="W69" s="4">
        <v>0.99109999999999998</v>
      </c>
      <c r="X69" s="2">
        <f>(O69*M69*Settings!$J$17)+(P69*V69*U69*M69*Settings!$J$15)+(Q69*V69*U69*M69*Settings!$J$16)+(R69*W69*N69*Settings!$G$15)+(S69*W69*N69*Settings!$G$16)+(T69*(N69+M69)*Settings!$M$15)</f>
        <v>50.459935900000005</v>
      </c>
    </row>
    <row r="70" spans="1:24" x14ac:dyDescent="0.25">
      <c r="A70" t="str">
        <f t="shared" si="1"/>
        <v>PITBenny Snell Jr.</v>
      </c>
      <c r="B70" t="str">
        <f>VLOOKUP(C70,'team abbr lookup'!B:C,2,FALSE)</f>
        <v>PIT</v>
      </c>
      <c r="C70" t="s">
        <v>286</v>
      </c>
      <c r="D70" t="s">
        <v>355</v>
      </c>
      <c r="E70" t="s">
        <v>355</v>
      </c>
      <c r="F70" t="s">
        <v>293</v>
      </c>
      <c r="G70" t="s">
        <v>440</v>
      </c>
      <c r="H70" t="s">
        <v>286</v>
      </c>
      <c r="I70">
        <v>326.2</v>
      </c>
      <c r="J70">
        <v>320.39999999999998</v>
      </c>
      <c r="K70" t="s">
        <v>296</v>
      </c>
      <c r="L70" t="s">
        <v>295</v>
      </c>
      <c r="M70">
        <v>9</v>
      </c>
      <c r="N70">
        <v>81</v>
      </c>
      <c r="O70" s="4">
        <v>0.75</v>
      </c>
      <c r="P70">
        <v>5.75</v>
      </c>
      <c r="Q70">
        <v>0.01</v>
      </c>
      <c r="R70">
        <v>3.94</v>
      </c>
      <c r="S70">
        <v>1.9E-2</v>
      </c>
      <c r="T70">
        <v>8.9999999999999993E-3</v>
      </c>
      <c r="U70">
        <v>1</v>
      </c>
      <c r="V70" s="4">
        <v>0.99560000000000004</v>
      </c>
      <c r="W70" s="4">
        <v>0.99109999999999998</v>
      </c>
      <c r="X70" s="2">
        <f>(O70*M70*Settings!$J$17)+(P70*V70*U70*M70*Settings!$J$15)+(Q70*V70*U70*M70*Settings!$J$16)+(R70*W70*N70*Settings!$G$15)+(S70*W70*N70*Settings!$G$16)+(T70*(N70+M70)*Settings!$M$15)</f>
        <v>51.601636800000001</v>
      </c>
    </row>
    <row r="71" spans="1:24" x14ac:dyDescent="0.25">
      <c r="A71" t="str">
        <f t="shared" si="1"/>
        <v>PITJaylen Samuels</v>
      </c>
      <c r="B71" t="str">
        <f>VLOOKUP(C71,'team abbr lookup'!B:C,2,FALSE)</f>
        <v>PIT</v>
      </c>
      <c r="C71" t="s">
        <v>286</v>
      </c>
      <c r="D71" t="s">
        <v>355</v>
      </c>
      <c r="E71" t="s">
        <v>355</v>
      </c>
      <c r="F71" t="s">
        <v>294</v>
      </c>
      <c r="G71" t="s">
        <v>445</v>
      </c>
      <c r="H71" t="s">
        <v>286</v>
      </c>
      <c r="I71">
        <v>326.2</v>
      </c>
      <c r="J71">
        <v>320.39999999999998</v>
      </c>
      <c r="K71" t="s">
        <v>296</v>
      </c>
      <c r="L71" t="s">
        <v>295</v>
      </c>
      <c r="M71">
        <v>18</v>
      </c>
      <c r="N71">
        <v>29</v>
      </c>
      <c r="O71" s="4">
        <v>0.83919999999999995</v>
      </c>
      <c r="P71">
        <v>5.66</v>
      </c>
      <c r="Q71">
        <v>4.7E-2</v>
      </c>
      <c r="R71">
        <v>3.22</v>
      </c>
      <c r="S71">
        <v>8.0000000000000002E-3</v>
      </c>
      <c r="T71">
        <v>0.01</v>
      </c>
      <c r="U71">
        <v>1</v>
      </c>
      <c r="V71" s="4">
        <v>0.99560000000000004</v>
      </c>
      <c r="W71" s="4">
        <v>0.99109999999999998</v>
      </c>
      <c r="X71" s="2">
        <f>(O71*M71*Settings!$J$17)+(P71*V71*U71*M71*Settings!$J$15)+(Q71*V71*U71*M71*Settings!$J$16)+(R71*W71*N71*Settings!$G$15)+(S71*W71*N71*Settings!$G$16)+(T71*(N71+M71)*Settings!$M$15)</f>
        <v>39.996941400000004</v>
      </c>
    </row>
    <row r="72" spans="1:24" x14ac:dyDescent="0.25">
      <c r="A72" t="str">
        <f t="shared" si="1"/>
        <v>SEAChris Carson</v>
      </c>
      <c r="B72" t="str">
        <f>VLOOKUP(C72,'team abbr lookup'!B:C,2,FALSE)</f>
        <v>SEA</v>
      </c>
      <c r="C72" t="s">
        <v>257</v>
      </c>
      <c r="D72" t="s">
        <v>355</v>
      </c>
      <c r="E72" t="s">
        <v>355</v>
      </c>
      <c r="F72" t="s">
        <v>262</v>
      </c>
      <c r="G72" t="s">
        <v>411</v>
      </c>
      <c r="H72" t="s">
        <v>257</v>
      </c>
      <c r="I72">
        <v>307.2</v>
      </c>
      <c r="J72">
        <v>295.39999999999998</v>
      </c>
      <c r="K72" t="s">
        <v>265</v>
      </c>
      <c r="L72" t="s">
        <v>265</v>
      </c>
      <c r="M72">
        <v>35</v>
      </c>
      <c r="N72">
        <v>230</v>
      </c>
      <c r="O72" s="4">
        <v>0.79659999999999997</v>
      </c>
      <c r="P72">
        <v>5.89</v>
      </c>
      <c r="Q72">
        <v>2.8000000000000001E-2</v>
      </c>
      <c r="R72">
        <v>4.5</v>
      </c>
      <c r="S72">
        <v>0.03</v>
      </c>
      <c r="T72">
        <v>1.4999999999999999E-2</v>
      </c>
      <c r="U72">
        <v>0.95</v>
      </c>
      <c r="V72" s="4">
        <v>0.99039999999999995</v>
      </c>
      <c r="W72" s="4">
        <v>0.98080000000000001</v>
      </c>
      <c r="X72" s="2">
        <f>(O72*M72*Settings!$J$17)+(P72*V72*U72*M72*Settings!$J$15)+(Q72*V72*U72*M72*Settings!$J$16)+(R72*W72*N72*Settings!$G$15)+(S72*W72*N72*Settings!$G$16)+(T72*(N72+M72)*Settings!$M$15)</f>
        <v>186.97753560000001</v>
      </c>
    </row>
    <row r="73" spans="1:24" x14ac:dyDescent="0.25">
      <c r="A73" t="str">
        <f t="shared" si="1"/>
        <v>SEARashaad Penny</v>
      </c>
      <c r="B73" t="str">
        <f>VLOOKUP(C73,'team abbr lookup'!B:C,2,FALSE)</f>
        <v>SEA</v>
      </c>
      <c r="C73" t="s">
        <v>257</v>
      </c>
      <c r="D73" t="s">
        <v>355</v>
      </c>
      <c r="E73" t="s">
        <v>355</v>
      </c>
      <c r="F73" t="s">
        <v>263</v>
      </c>
      <c r="G73" t="s">
        <v>412</v>
      </c>
      <c r="H73" t="s">
        <v>257</v>
      </c>
      <c r="I73">
        <v>307.2</v>
      </c>
      <c r="J73">
        <v>295.39999999999998</v>
      </c>
      <c r="K73" t="s">
        <v>265</v>
      </c>
      <c r="L73" t="s">
        <v>265</v>
      </c>
      <c r="M73">
        <v>13</v>
      </c>
      <c r="N73">
        <v>52</v>
      </c>
      <c r="O73" s="4">
        <v>0.73529999999999995</v>
      </c>
      <c r="P73">
        <v>7.09</v>
      </c>
      <c r="Q73">
        <v>4.2999999999999997E-2</v>
      </c>
      <c r="R73">
        <v>5.39</v>
      </c>
      <c r="S73">
        <v>3.3000000000000002E-2</v>
      </c>
      <c r="T73">
        <v>6.0000000000000001E-3</v>
      </c>
      <c r="U73">
        <v>0.95</v>
      </c>
      <c r="V73" s="4">
        <v>0.99039999999999995</v>
      </c>
      <c r="W73" s="4">
        <v>0.98080000000000001</v>
      </c>
      <c r="X73" s="2">
        <f>(O73*M73*Settings!$J$17)+(P73*V73*U73*M73*Settings!$J$15)+(Q73*V73*U73*M73*Settings!$J$16)+(R73*W73*N73*Settings!$G$15)+(S73*W73*N73*Settings!$G$16)+(T73*(N73+M73)*Settings!$M$15)</f>
        <v>58.194881679999995</v>
      </c>
    </row>
    <row r="74" spans="1:24" x14ac:dyDescent="0.25">
      <c r="A74" t="str">
        <f t="shared" si="1"/>
        <v>SEACarlos Hyde</v>
      </c>
      <c r="B74" t="str">
        <f>VLOOKUP(C74,'team abbr lookup'!B:C,2,FALSE)</f>
        <v>SEA</v>
      </c>
      <c r="C74" t="s">
        <v>257</v>
      </c>
      <c r="D74" t="s">
        <v>355</v>
      </c>
      <c r="E74" t="s">
        <v>355</v>
      </c>
      <c r="F74" t="s">
        <v>264</v>
      </c>
      <c r="G74" t="s">
        <v>440</v>
      </c>
      <c r="H74" t="s">
        <v>34</v>
      </c>
      <c r="I74">
        <v>312.2</v>
      </c>
      <c r="J74">
        <v>295.39999999999998</v>
      </c>
      <c r="K74" t="s">
        <v>41</v>
      </c>
      <c r="L74" t="s">
        <v>265</v>
      </c>
      <c r="M74">
        <v>9</v>
      </c>
      <c r="N74">
        <v>71</v>
      </c>
      <c r="O74" s="4">
        <v>0.625</v>
      </c>
      <c r="P74">
        <v>2.44</v>
      </c>
      <c r="Q74">
        <v>0.01</v>
      </c>
      <c r="R74">
        <v>4.0999999999999996</v>
      </c>
      <c r="S74">
        <v>2.5999999999999999E-2</v>
      </c>
      <c r="T74">
        <v>1.2E-2</v>
      </c>
      <c r="U74">
        <v>1.05</v>
      </c>
      <c r="V74" s="4">
        <v>0.98650000000000004</v>
      </c>
      <c r="W74" s="4">
        <v>0.97309999999999997</v>
      </c>
      <c r="X74" s="2">
        <f>(O74*M74*Settings!$J$17)+(P74*V74*U74*M74*Settings!$J$15)+(Q74*V74*U74*M74*Settings!$J$16)+(R74*W74*N74*Settings!$G$15)+(S74*W74*N74*Settings!$G$16)+(T74*(N74+M74)*Settings!$M$15)</f>
        <v>45.644013800000003</v>
      </c>
    </row>
    <row r="75" spans="1:24" x14ac:dyDescent="0.25">
      <c r="A75" t="str">
        <f t="shared" si="1"/>
        <v>SFRaheem Mostert</v>
      </c>
      <c r="B75" t="str">
        <f>VLOOKUP(C75,'team abbr lookup'!B:C,2,FALSE)</f>
        <v>SF</v>
      </c>
      <c r="C75" t="s">
        <v>52</v>
      </c>
      <c r="D75" t="s">
        <v>355</v>
      </c>
      <c r="E75" t="s">
        <v>355</v>
      </c>
      <c r="F75" t="s">
        <v>56</v>
      </c>
      <c r="G75" t="s">
        <v>411</v>
      </c>
      <c r="H75" t="s">
        <v>52</v>
      </c>
      <c r="I75">
        <v>326.39999999999998</v>
      </c>
      <c r="J75">
        <v>324.2</v>
      </c>
      <c r="K75" t="s">
        <v>60</v>
      </c>
      <c r="L75" t="s">
        <v>60</v>
      </c>
      <c r="M75">
        <v>24</v>
      </c>
      <c r="N75">
        <v>148</v>
      </c>
      <c r="O75" s="4">
        <v>0.66669999999999996</v>
      </c>
      <c r="P75">
        <v>7.55</v>
      </c>
      <c r="Q75">
        <v>6.9000000000000006E-2</v>
      </c>
      <c r="R75">
        <v>5.86</v>
      </c>
      <c r="S75">
        <v>5.2999999999999999E-2</v>
      </c>
      <c r="T75">
        <v>2.4E-2</v>
      </c>
      <c r="U75">
        <v>1.03</v>
      </c>
      <c r="V75" s="4">
        <v>0.99829999999999997</v>
      </c>
      <c r="W75" s="4">
        <v>0.99660000000000004</v>
      </c>
      <c r="X75" s="2">
        <f>(O75*M75*Settings!$J$17)+(P75*V75*U75*M75*Settings!$J$15)+(Q75*V75*U75*M75*Settings!$J$16)+(R75*W75*N75*Settings!$G$15)+(S75*W75*N75*Settings!$G$16)+(T75*(N75+M75)*Settings!$M$15)</f>
        <v>169.93046114400002</v>
      </c>
    </row>
    <row r="76" spans="1:24" x14ac:dyDescent="0.25">
      <c r="A76" t="str">
        <f t="shared" si="1"/>
        <v>SFTevin Coleman</v>
      </c>
      <c r="B76" t="str">
        <f>VLOOKUP(C76,'team abbr lookup'!B:C,2,FALSE)</f>
        <v>SF</v>
      </c>
      <c r="C76" t="s">
        <v>52</v>
      </c>
      <c r="D76" t="s">
        <v>355</v>
      </c>
      <c r="E76" t="s">
        <v>355</v>
      </c>
      <c r="F76" t="s">
        <v>57</v>
      </c>
      <c r="G76" t="s">
        <v>412</v>
      </c>
      <c r="H76" t="s">
        <v>52</v>
      </c>
      <c r="I76">
        <v>326.39999999999998</v>
      </c>
      <c r="J76">
        <v>324.2</v>
      </c>
      <c r="K76" t="s">
        <v>60</v>
      </c>
      <c r="L76" t="s">
        <v>60</v>
      </c>
      <c r="M76">
        <v>17</v>
      </c>
      <c r="N76">
        <v>131</v>
      </c>
      <c r="O76" s="4">
        <v>0.71150000000000002</v>
      </c>
      <c r="P76">
        <v>6.12</v>
      </c>
      <c r="Q76">
        <v>8.1000000000000003E-2</v>
      </c>
      <c r="R76">
        <v>4.28</v>
      </c>
      <c r="S76">
        <v>3.3000000000000002E-2</v>
      </c>
      <c r="T76">
        <v>8.0000000000000002E-3</v>
      </c>
      <c r="U76">
        <v>1.03</v>
      </c>
      <c r="V76" s="4">
        <v>0.99829999999999997</v>
      </c>
      <c r="W76" s="4">
        <v>0.99660000000000004</v>
      </c>
      <c r="X76" s="2">
        <f>(O76*M76*Settings!$J$17)+(P76*V76*U76*M76*Settings!$J$15)+(Q76*V76*U76*M76*Settings!$J$16)+(R76*W76*N76*Settings!$G$15)+(S76*W76*N76*Settings!$G$16)+(T76*(N76+M76)*Settings!$M$15)</f>
        <v>110.647975434</v>
      </c>
    </row>
    <row r="77" spans="1:24" x14ac:dyDescent="0.25">
      <c r="A77" t="str">
        <f t="shared" si="1"/>
        <v>SFJerick McKinnon</v>
      </c>
      <c r="B77" t="str">
        <f>VLOOKUP(C77,'team abbr lookup'!B:C,2,FALSE)</f>
        <v>SF</v>
      </c>
      <c r="C77" t="s">
        <v>52</v>
      </c>
      <c r="D77" t="s">
        <v>355</v>
      </c>
      <c r="E77" t="s">
        <v>355</v>
      </c>
      <c r="F77" t="s">
        <v>58</v>
      </c>
      <c r="G77" t="s">
        <v>440</v>
      </c>
      <c r="H77" t="s">
        <v>52</v>
      </c>
      <c r="I77">
        <v>326.39999999999998</v>
      </c>
      <c r="J77">
        <v>324.2</v>
      </c>
      <c r="K77" t="s">
        <v>60</v>
      </c>
      <c r="L77" t="s">
        <v>60</v>
      </c>
      <c r="M77">
        <v>28</v>
      </c>
      <c r="N77">
        <v>86</v>
      </c>
      <c r="O77" s="4">
        <v>0.76719999999999999</v>
      </c>
      <c r="P77">
        <v>5.8</v>
      </c>
      <c r="Q77">
        <v>3.3000000000000002E-2</v>
      </c>
      <c r="R77">
        <v>3.66</v>
      </c>
      <c r="S77">
        <v>1.6E-2</v>
      </c>
      <c r="T77">
        <v>5.0000000000000001E-3</v>
      </c>
      <c r="U77">
        <v>1.03</v>
      </c>
      <c r="V77" s="4">
        <v>0.99829999999999997</v>
      </c>
      <c r="W77" s="4">
        <v>0.99660000000000004</v>
      </c>
      <c r="X77" s="2">
        <f>(O77*M77*Settings!$J$17)+(P77*V77*U77*M77*Settings!$J$15)+(Q77*V77*U77*M77*Settings!$J$16)+(R77*W77*N77*Settings!$G$15)+(S77*W77*N77*Settings!$G$16)+(T77*(N77+M77)*Settings!$M$15)</f>
        <v>82.337887416000001</v>
      </c>
    </row>
    <row r="78" spans="1:24" x14ac:dyDescent="0.25">
      <c r="A78" t="str">
        <f t="shared" si="1"/>
        <v>SFKyle Juszczyk</v>
      </c>
      <c r="B78" t="str">
        <f>VLOOKUP(C78,'team abbr lookup'!B:C,2,FALSE)</f>
        <v>SF</v>
      </c>
      <c r="C78" t="s">
        <v>52</v>
      </c>
      <c r="D78" t="s">
        <v>355</v>
      </c>
      <c r="E78" t="s">
        <v>355</v>
      </c>
      <c r="F78" t="s">
        <v>59</v>
      </c>
      <c r="G78" t="s">
        <v>445</v>
      </c>
      <c r="H78" t="s">
        <v>52</v>
      </c>
      <c r="I78">
        <v>326.39999999999998</v>
      </c>
      <c r="J78">
        <v>324.2</v>
      </c>
      <c r="K78" t="s">
        <v>60</v>
      </c>
      <c r="L78" t="s">
        <v>60</v>
      </c>
      <c r="M78">
        <v>25</v>
      </c>
      <c r="N78">
        <v>9</v>
      </c>
      <c r="O78" s="4">
        <v>0.78649999999999998</v>
      </c>
      <c r="P78">
        <v>9.01</v>
      </c>
      <c r="Q78">
        <v>3.1E-2</v>
      </c>
      <c r="R78">
        <v>3.14</v>
      </c>
      <c r="S78">
        <v>0.01</v>
      </c>
      <c r="T78">
        <v>2.5999999999999999E-2</v>
      </c>
      <c r="U78">
        <v>1.03</v>
      </c>
      <c r="V78" s="4">
        <v>0.99829999999999997</v>
      </c>
      <c r="W78" s="4">
        <v>0.99660000000000004</v>
      </c>
      <c r="X78" s="2">
        <f>(O78*M78*Settings!$J$17)+(P78*V78*U78*M78*Settings!$J$15)+(Q78*V78*U78*M78*Settings!$J$16)+(R78*W78*N78*Settings!$G$15)+(S78*W78*N78*Settings!$G$16)+(T78*(N78+M78)*Settings!$M$15)</f>
        <v>49.191722175000002</v>
      </c>
    </row>
    <row r="79" spans="1:24" x14ac:dyDescent="0.25">
      <c r="A79" t="str">
        <f t="shared" si="1"/>
        <v>TBLeonard Fournette</v>
      </c>
      <c r="B79" t="str">
        <f>VLOOKUP(C79,'team abbr lookup'!B:C,2,FALSE)</f>
        <v>TB</v>
      </c>
      <c r="C79" t="s">
        <v>186</v>
      </c>
      <c r="D79" t="s">
        <v>355</v>
      </c>
      <c r="E79" t="s">
        <v>355</v>
      </c>
      <c r="F79" t="s">
        <v>74</v>
      </c>
      <c r="G79" t="s">
        <v>411</v>
      </c>
      <c r="H79" t="s">
        <v>70</v>
      </c>
      <c r="I79">
        <v>313.39999999999998</v>
      </c>
      <c r="J79">
        <v>297.39999999999998</v>
      </c>
      <c r="K79" t="s">
        <v>77</v>
      </c>
      <c r="L79" t="s">
        <v>191</v>
      </c>
      <c r="M79">
        <v>37</v>
      </c>
      <c r="N79">
        <v>183</v>
      </c>
      <c r="O79" s="4">
        <v>0.76990000000000003</v>
      </c>
      <c r="P79">
        <v>5.44</v>
      </c>
      <c r="Q79">
        <v>8.0000000000000002E-3</v>
      </c>
      <c r="R79">
        <v>4.1399999999999997</v>
      </c>
      <c r="S79">
        <v>0.02</v>
      </c>
      <c r="T79">
        <v>4.0000000000000001E-3</v>
      </c>
      <c r="U79">
        <v>1.05</v>
      </c>
      <c r="V79" s="4">
        <v>0.98719999999999997</v>
      </c>
      <c r="W79" s="4">
        <v>0.97450000000000003</v>
      </c>
      <c r="X79" s="2">
        <f>(O79*M79*Settings!$J$17)+(P79*V79*U79*M79*Settings!$J$15)+(Q79*V79*U79*M79*Settings!$J$16)+(R79*W79*N79*Settings!$G$15)+(S79*W79*N79*Settings!$G$16)+(T79*(N79+M79)*Settings!$M$15)</f>
        <v>144.66119924</v>
      </c>
    </row>
    <row r="80" spans="1:24" x14ac:dyDescent="0.25">
      <c r="A80" t="str">
        <f t="shared" si="1"/>
        <v>TBRonald Jones II</v>
      </c>
      <c r="B80" t="str">
        <f>VLOOKUP(C80,'team abbr lookup'!B:C,2,FALSE)</f>
        <v>TB</v>
      </c>
      <c r="C80" t="s">
        <v>186</v>
      </c>
      <c r="D80" t="s">
        <v>355</v>
      </c>
      <c r="E80" t="s">
        <v>355</v>
      </c>
      <c r="F80" t="s">
        <v>190</v>
      </c>
      <c r="G80" t="s">
        <v>412</v>
      </c>
      <c r="H80" t="s">
        <v>186</v>
      </c>
      <c r="I80">
        <v>314.60000000000002</v>
      </c>
      <c r="J80">
        <v>297.39999999999998</v>
      </c>
      <c r="K80" t="s">
        <v>32</v>
      </c>
      <c r="L80" t="s">
        <v>191</v>
      </c>
      <c r="M80">
        <v>34</v>
      </c>
      <c r="N80">
        <v>142</v>
      </c>
      <c r="O80" s="4">
        <v>0.77529999999999999</v>
      </c>
      <c r="P80">
        <v>7.31</v>
      </c>
      <c r="Q80">
        <v>1.7000000000000001E-2</v>
      </c>
      <c r="R80">
        <v>4.07</v>
      </c>
      <c r="S80">
        <v>3.5999999999999997E-2</v>
      </c>
      <c r="T80">
        <v>1.2E-2</v>
      </c>
      <c r="U80">
        <v>0.95</v>
      </c>
      <c r="V80" s="4">
        <v>0.98629999999999995</v>
      </c>
      <c r="W80" s="4">
        <v>0.97270000000000001</v>
      </c>
      <c r="X80" s="2">
        <f>(O80*M80*Settings!$J$17)+(P80*V80*U80*M80*Settings!$J$15)+(Q80*V80*U80*M80*Settings!$J$16)+(R80*W80*N80*Settings!$G$15)+(S80*W80*N80*Settings!$G$16)+(T80*(N80+M80)*Settings!$M$15)</f>
        <v>134.72436737000001</v>
      </c>
    </row>
    <row r="81" spans="1:24" x14ac:dyDescent="0.25">
      <c r="A81" t="str">
        <f t="shared" si="1"/>
        <v>TBKe'Shawn Vaughn</v>
      </c>
      <c r="B81" t="str">
        <f>VLOOKUP(C81,'team abbr lookup'!B:C,2,FALSE)</f>
        <v>TB</v>
      </c>
      <c r="C81" t="s">
        <v>186</v>
      </c>
      <c r="D81" t="s">
        <v>355</v>
      </c>
      <c r="E81" t="s">
        <v>355</v>
      </c>
      <c r="F81" t="s">
        <v>414</v>
      </c>
      <c r="G81" t="s">
        <v>440</v>
      </c>
      <c r="H81" t="s">
        <v>355</v>
      </c>
      <c r="I81">
        <v>314.60000000000002</v>
      </c>
      <c r="J81">
        <v>297.39999999999998</v>
      </c>
      <c r="K81" t="s">
        <v>355</v>
      </c>
      <c r="L81" t="s">
        <v>191</v>
      </c>
      <c r="M81">
        <v>7</v>
      </c>
      <c r="N81">
        <v>22</v>
      </c>
      <c r="O81" s="4">
        <v>0.75</v>
      </c>
      <c r="P81">
        <v>5.99</v>
      </c>
      <c r="Q81">
        <v>0.02</v>
      </c>
      <c r="R81">
        <v>4.21</v>
      </c>
      <c r="S81">
        <v>2.5999999999999999E-2</v>
      </c>
      <c r="T81">
        <v>6.0000000000000001E-3</v>
      </c>
      <c r="U81">
        <v>1</v>
      </c>
      <c r="V81" s="4">
        <v>0.98629999999999995</v>
      </c>
      <c r="W81" s="4">
        <v>0.97270000000000001</v>
      </c>
      <c r="X81" s="2">
        <f>(O81*M81*Settings!$J$17)+(P81*V81*U81*M81*Settings!$J$15)+(Q81*V81*U81*M81*Settings!$J$16)+(R81*W81*N81*Settings!$G$15)+(S81*W81*N81*Settings!$G$16)+(T81*(N81+M81)*Settings!$M$15)</f>
        <v>22.213501700000002</v>
      </c>
    </row>
    <row r="82" spans="1:24" x14ac:dyDescent="0.25">
      <c r="A82" t="str">
        <f t="shared" si="1"/>
        <v>TBLeSean McCoy</v>
      </c>
      <c r="B82" t="str">
        <f>VLOOKUP(C82,'team abbr lookup'!B:C,2,FALSE)</f>
        <v>TB</v>
      </c>
      <c r="C82" t="s">
        <v>186</v>
      </c>
      <c r="D82" t="s">
        <v>355</v>
      </c>
      <c r="E82" t="s">
        <v>355</v>
      </c>
      <c r="F82" t="s">
        <v>444</v>
      </c>
      <c r="G82" t="s">
        <v>445</v>
      </c>
      <c r="H82" t="s">
        <v>123</v>
      </c>
      <c r="I82">
        <v>311</v>
      </c>
      <c r="J82">
        <v>297.39999999999998</v>
      </c>
      <c r="K82" t="s">
        <v>128</v>
      </c>
      <c r="L82" t="s">
        <v>191</v>
      </c>
      <c r="M82">
        <v>17</v>
      </c>
      <c r="N82">
        <v>39</v>
      </c>
      <c r="O82" s="4">
        <v>0.78949999999999998</v>
      </c>
      <c r="P82">
        <v>5.26</v>
      </c>
      <c r="Q82">
        <v>1.2999999999999999E-2</v>
      </c>
      <c r="R82">
        <v>3.98</v>
      </c>
      <c r="S82">
        <v>2.7E-2</v>
      </c>
      <c r="T82">
        <v>8.0000000000000002E-3</v>
      </c>
      <c r="U82">
        <v>0.95</v>
      </c>
      <c r="V82" s="4">
        <v>0.98909999999999998</v>
      </c>
      <c r="W82" s="4">
        <v>0.97809999999999997</v>
      </c>
      <c r="X82" s="2">
        <f>(O82*M82*Settings!$J$17)+(P82*V82*U82*M82*Settings!$J$15)+(Q82*V82*U82*M82*Settings!$J$16)+(R82*W82*N82*Settings!$G$15)+(S82*W82*N82*Settings!$G$16)+(T82*(N82+M82)*Settings!$M$15)</f>
        <v>43.535478859999998</v>
      </c>
    </row>
    <row r="83" spans="1:24" x14ac:dyDescent="0.25">
      <c r="A83" t="str">
        <f t="shared" ref="A83:A86" si="2">_xlfn.CONCAT(B83,F83)</f>
        <v>TENDerrick Henry</v>
      </c>
      <c r="B83" t="str">
        <f>VLOOKUP(C83,'team abbr lookup'!B:C,2,FALSE)</f>
        <v>TEN</v>
      </c>
      <c r="C83" t="s">
        <v>237</v>
      </c>
      <c r="D83" t="s">
        <v>355</v>
      </c>
      <c r="E83" t="s">
        <v>355</v>
      </c>
      <c r="F83" t="s">
        <v>241</v>
      </c>
      <c r="G83" t="s">
        <v>411</v>
      </c>
      <c r="H83" t="s">
        <v>237</v>
      </c>
      <c r="I83">
        <v>310.2</v>
      </c>
      <c r="J83">
        <v>310.60000000000002</v>
      </c>
      <c r="K83" t="s">
        <v>243</v>
      </c>
      <c r="L83" t="s">
        <v>243</v>
      </c>
      <c r="M83">
        <v>29</v>
      </c>
      <c r="N83">
        <v>296</v>
      </c>
      <c r="O83" s="4">
        <v>0.72309999999999997</v>
      </c>
      <c r="P83">
        <v>8.43</v>
      </c>
      <c r="Q83">
        <v>7.2999999999999995E-2</v>
      </c>
      <c r="R83">
        <v>4.8899999999999997</v>
      </c>
      <c r="S83">
        <v>4.3999999999999997E-2</v>
      </c>
      <c r="T83">
        <v>8.0000000000000002E-3</v>
      </c>
      <c r="U83">
        <v>0.95</v>
      </c>
      <c r="V83" s="4">
        <v>1.0003</v>
      </c>
      <c r="W83" s="4">
        <v>1.0005999999999999</v>
      </c>
      <c r="X83" s="2">
        <f>(O83*M83*Settings!$J$17)+(P83*V83*U83*M83*Settings!$J$15)+(Q83*V83*U83*M83*Settings!$J$16)+(R83*W83*N83*Settings!$G$15)+(S83*W83*N83*Settings!$G$16)+(T83*(N83+M83)*Settings!$M$15)</f>
        <v>274.09377026499993</v>
      </c>
    </row>
    <row r="84" spans="1:24" x14ac:dyDescent="0.25">
      <c r="A84" t="str">
        <f t="shared" si="2"/>
        <v>TENDarrynton Evans</v>
      </c>
      <c r="B84" t="str">
        <f>VLOOKUP(C84,'team abbr lookup'!B:C,2,FALSE)</f>
        <v>TEN</v>
      </c>
      <c r="C84" t="s">
        <v>237</v>
      </c>
      <c r="D84" t="s">
        <v>355</v>
      </c>
      <c r="E84" t="s">
        <v>355</v>
      </c>
      <c r="F84" t="s">
        <v>242</v>
      </c>
      <c r="G84" t="s">
        <v>412</v>
      </c>
      <c r="H84" t="s">
        <v>355</v>
      </c>
      <c r="I84">
        <v>310.2</v>
      </c>
      <c r="J84">
        <v>310.60000000000002</v>
      </c>
      <c r="K84" t="s">
        <v>355</v>
      </c>
      <c r="L84" t="s">
        <v>243</v>
      </c>
      <c r="M84">
        <v>29</v>
      </c>
      <c r="N84">
        <v>74</v>
      </c>
      <c r="O84" s="4">
        <v>0.75</v>
      </c>
      <c r="P84">
        <v>5.99</v>
      </c>
      <c r="Q84">
        <v>0.02</v>
      </c>
      <c r="R84">
        <v>4.21</v>
      </c>
      <c r="S84">
        <v>2.5999999999999999E-2</v>
      </c>
      <c r="T84">
        <v>6.0000000000000001E-3</v>
      </c>
      <c r="U84">
        <v>1</v>
      </c>
      <c r="V84" s="4">
        <v>1.0003</v>
      </c>
      <c r="W84" s="4">
        <v>1.0005999999999999</v>
      </c>
      <c r="X84" s="2">
        <f>(O84*M84*Settings!$J$17)+(P84*V84*U84*M84*Settings!$J$15)+(Q84*V84*U84*M84*Settings!$J$16)+(R84*W84*N84*Settings!$G$15)+(S84*W84*N84*Settings!$G$16)+(T84*(N84+M84)*Settings!$M$15)</f>
        <v>84.094874099999984</v>
      </c>
    </row>
    <row r="85" spans="1:24" x14ac:dyDescent="0.25">
      <c r="A85" t="str">
        <f t="shared" si="2"/>
        <v>WASAntonio Gibson</v>
      </c>
      <c r="B85" t="str">
        <f>VLOOKUP(C85,'team abbr lookup'!B:C,2,FALSE)</f>
        <v>WAS</v>
      </c>
      <c r="C85" t="s">
        <v>16</v>
      </c>
      <c r="D85" t="s">
        <v>376</v>
      </c>
      <c r="E85" t="s">
        <v>377</v>
      </c>
      <c r="F85" t="s">
        <v>19</v>
      </c>
      <c r="G85" t="s">
        <v>411</v>
      </c>
      <c r="H85" t="s">
        <v>355</v>
      </c>
      <c r="I85">
        <v>322</v>
      </c>
      <c r="J85">
        <v>300</v>
      </c>
      <c r="K85" t="s">
        <v>355</v>
      </c>
      <c r="L85" t="s">
        <v>22</v>
      </c>
      <c r="M85">
        <v>50</v>
      </c>
      <c r="N85">
        <v>90</v>
      </c>
      <c r="O85" s="4">
        <v>0.75</v>
      </c>
      <c r="P85">
        <v>5.99</v>
      </c>
      <c r="Q85">
        <v>0.02</v>
      </c>
      <c r="R85">
        <v>4.21</v>
      </c>
      <c r="S85">
        <v>2.5999999999999999E-2</v>
      </c>
      <c r="T85">
        <v>6.0000000000000001E-3</v>
      </c>
      <c r="U85">
        <v>1</v>
      </c>
      <c r="V85" s="4">
        <v>0.9829</v>
      </c>
      <c r="W85" s="4">
        <v>0.96579999999999999</v>
      </c>
      <c r="X85" s="2">
        <f>(O85*M85*Settings!$J$17)+(P85*V85*U85*M85*Settings!$J$15)+(Q85*V85*U85*M85*Settings!$J$16)+(R85*W85*N85*Settings!$G$15)+(S85*W85*N85*Settings!$G$16)+(T85*(N85+M85)*Settings!$M$15)</f>
        <v>121.30924899999999</v>
      </c>
    </row>
    <row r="86" spans="1:24" x14ac:dyDescent="0.25">
      <c r="A86" t="str">
        <f t="shared" si="2"/>
        <v>WASAdrian Peterson</v>
      </c>
      <c r="B86" t="str">
        <f>VLOOKUP(C86,'team abbr lookup'!B:C,2,FALSE)</f>
        <v>WAS</v>
      </c>
      <c r="C86" t="s">
        <v>16</v>
      </c>
      <c r="D86" t="s">
        <v>376</v>
      </c>
      <c r="E86" t="s">
        <v>377</v>
      </c>
      <c r="F86" t="s">
        <v>20</v>
      </c>
      <c r="G86" t="s">
        <v>412</v>
      </c>
      <c r="H86" t="s">
        <v>16</v>
      </c>
      <c r="I86">
        <v>322</v>
      </c>
      <c r="J86">
        <v>300</v>
      </c>
      <c r="K86" t="s">
        <v>283</v>
      </c>
      <c r="L86" t="s">
        <v>22</v>
      </c>
      <c r="M86">
        <v>20</v>
      </c>
      <c r="N86">
        <v>136</v>
      </c>
      <c r="O86" s="4">
        <v>0.75</v>
      </c>
      <c r="P86">
        <v>6.83</v>
      </c>
      <c r="Q86">
        <v>0.02</v>
      </c>
      <c r="R86">
        <v>4.22</v>
      </c>
      <c r="S86">
        <v>2.5999999999999999E-2</v>
      </c>
      <c r="T86">
        <v>1.4E-2</v>
      </c>
      <c r="U86">
        <v>1</v>
      </c>
      <c r="V86" s="4">
        <v>0.9829</v>
      </c>
      <c r="W86" s="4">
        <v>0.96579999999999999</v>
      </c>
      <c r="X86" s="2">
        <f>(O86*M86*Settings!$J$17)+(P86*V86*U86*M86*Settings!$J$15)+(Q86*V86*U86*M86*Settings!$J$16)+(R86*W86*N86*Settings!$G$15)+(S86*W86*N86*Settings!$G$16)+(T86*(N86+M86)*Settings!$M$15)</f>
        <v>102.3369804</v>
      </c>
    </row>
    <row r="87" spans="1:24" x14ac:dyDescent="0.25">
      <c r="A87" t="str">
        <f t="shared" ref="A87" si="3">_xlfn.CONCAT(B87,F87)</f>
        <v>WASBryce Love</v>
      </c>
      <c r="B87" t="str">
        <f>VLOOKUP(C87,'team abbr lookup'!B:C,2,FALSE)</f>
        <v>WAS</v>
      </c>
      <c r="C87" t="s">
        <v>16</v>
      </c>
      <c r="D87" t="s">
        <v>376</v>
      </c>
      <c r="E87" t="s">
        <v>377</v>
      </c>
      <c r="F87" t="s">
        <v>21</v>
      </c>
      <c r="G87" t="s">
        <v>440</v>
      </c>
      <c r="H87" t="s">
        <v>355</v>
      </c>
      <c r="I87">
        <v>322</v>
      </c>
      <c r="J87">
        <v>300</v>
      </c>
      <c r="K87" t="s">
        <v>355</v>
      </c>
      <c r="L87" t="s">
        <v>22</v>
      </c>
      <c r="M87">
        <v>14</v>
      </c>
      <c r="N87">
        <v>64</v>
      </c>
      <c r="O87" s="4">
        <v>0.75</v>
      </c>
      <c r="P87">
        <v>5.99</v>
      </c>
      <c r="Q87">
        <v>0.02</v>
      </c>
      <c r="R87">
        <v>4.21</v>
      </c>
      <c r="S87">
        <v>2.5999999999999999E-2</v>
      </c>
      <c r="T87">
        <v>6.0000000000000001E-3</v>
      </c>
      <c r="U87">
        <v>1</v>
      </c>
      <c r="V87" s="4">
        <v>0.9829</v>
      </c>
      <c r="W87" s="4">
        <v>0.96579999999999999</v>
      </c>
      <c r="X87" s="2">
        <f>(O87*M87*Settings!$J$17)+(P87*V87*U87*M87*Settings!$J$15)+(Q87*V87*U87*M87*Settings!$J$16)+(R87*W87*N87*Settings!$G$15)+(S87*W87*N87*Settings!$G$16)+(T87*(N87+M87)*Settings!$M$15)</f>
        <v>55.122933800000006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96BB-5D00-4FEE-BC51-05CBBA06E9B7}">
  <sheetPr codeName="Sheet5"/>
  <dimension ref="A1:X120"/>
  <sheetViews>
    <sheetView topLeftCell="B43" workbookViewId="0">
      <selection activeCell="M55" sqref="M55"/>
    </sheetView>
  </sheetViews>
  <sheetFormatPr defaultRowHeight="15" x14ac:dyDescent="0.25"/>
  <cols>
    <col min="1" max="2" width="7.7109375" customWidth="1"/>
    <col min="3" max="3" width="25" bestFit="1" customWidth="1"/>
    <col min="4" max="5" width="5.7109375" customWidth="1"/>
    <col min="6" max="6" width="24.28515625" bestFit="1" customWidth="1"/>
    <col min="7" max="7" width="8.28515625" bestFit="1" customWidth="1"/>
    <col min="8" max="8" width="25" bestFit="1" customWidth="1"/>
    <col min="9" max="10" width="6.140625" bestFit="1" customWidth="1"/>
    <col min="11" max="11" width="16.85546875" bestFit="1" customWidth="1"/>
    <col min="12" max="12" width="18.28515625" bestFit="1" customWidth="1"/>
    <col min="13" max="13" width="8.42578125" bestFit="1" customWidth="1"/>
    <col min="14" max="14" width="6.28515625" bestFit="1" customWidth="1"/>
    <col min="15" max="15" width="7.85546875" bestFit="1" customWidth="1"/>
    <col min="16" max="16" width="7.7109375" bestFit="1" customWidth="1"/>
    <col min="17" max="17" width="6.85546875" bestFit="1" customWidth="1"/>
    <col min="18" max="18" width="7.7109375" bestFit="1" customWidth="1"/>
    <col min="19" max="19" width="6.85546875" bestFit="1" customWidth="1"/>
    <col min="20" max="20" width="13.7109375" bestFit="1" customWidth="1"/>
    <col min="21" max="21" width="8.140625" bestFit="1" customWidth="1"/>
    <col min="22" max="23" width="10.7109375" bestFit="1" customWidth="1"/>
    <col min="24" max="24" width="9.42578125" bestFit="1" customWidth="1"/>
  </cols>
  <sheetData>
    <row r="1" spans="1:24" s="1" customFormat="1" x14ac:dyDescent="0.25">
      <c r="A1" s="1" t="s">
        <v>300</v>
      </c>
      <c r="B1" s="1" t="s">
        <v>1359</v>
      </c>
      <c r="C1" s="1" t="s">
        <v>14</v>
      </c>
      <c r="D1" s="1" t="s">
        <v>340</v>
      </c>
      <c r="E1" s="1" t="s">
        <v>341</v>
      </c>
      <c r="F1" s="1" t="s">
        <v>1</v>
      </c>
      <c r="G1" s="1" t="s">
        <v>2</v>
      </c>
      <c r="H1" s="1" t="s">
        <v>342</v>
      </c>
      <c r="I1" s="1" t="s">
        <v>343</v>
      </c>
      <c r="J1" s="1" t="s">
        <v>343</v>
      </c>
      <c r="K1" s="1" t="s">
        <v>398</v>
      </c>
      <c r="L1" s="1" t="s">
        <v>399</v>
      </c>
      <c r="M1" s="1" t="s">
        <v>344</v>
      </c>
      <c r="N1" s="1" t="s">
        <v>345</v>
      </c>
      <c r="O1" s="1" t="s">
        <v>346</v>
      </c>
      <c r="P1" s="1" t="s">
        <v>347</v>
      </c>
      <c r="Q1" s="1" t="s">
        <v>348</v>
      </c>
      <c r="R1" s="1" t="s">
        <v>349</v>
      </c>
      <c r="S1" s="1" t="s">
        <v>350</v>
      </c>
      <c r="T1" s="1" t="s">
        <v>378</v>
      </c>
      <c r="U1" s="1" t="s">
        <v>352</v>
      </c>
      <c r="V1" s="1" t="s">
        <v>353</v>
      </c>
      <c r="W1" s="1" t="s">
        <v>353</v>
      </c>
      <c r="X1" s="1" t="s">
        <v>354</v>
      </c>
    </row>
    <row r="2" spans="1:24" x14ac:dyDescent="0.25">
      <c r="A2" t="str">
        <f>_xlfn.CONCAT(B2,F2)</f>
        <v>ARIDeAndre Hopkins</v>
      </c>
      <c r="B2" t="str">
        <f>VLOOKUP(C2,'team abbr lookup'!B:C,2,FALSE)</f>
        <v>ARI</v>
      </c>
      <c r="C2" t="s">
        <v>220</v>
      </c>
      <c r="D2" t="s">
        <v>355</v>
      </c>
      <c r="E2" t="s">
        <v>355</v>
      </c>
      <c r="F2" t="s">
        <v>221</v>
      </c>
      <c r="G2" t="s">
        <v>400</v>
      </c>
      <c r="H2" t="s">
        <v>34</v>
      </c>
      <c r="I2">
        <v>312.2</v>
      </c>
      <c r="J2">
        <v>286.8</v>
      </c>
      <c r="K2" t="s">
        <v>41</v>
      </c>
      <c r="L2" t="s">
        <v>227</v>
      </c>
      <c r="M2">
        <v>138</v>
      </c>
      <c r="N2">
        <v>0</v>
      </c>
      <c r="O2" s="4">
        <v>0.6976</v>
      </c>
      <c r="P2">
        <v>8.43</v>
      </c>
      <c r="Q2">
        <v>5.8000000000000003E-2</v>
      </c>
      <c r="R2">
        <v>5.8</v>
      </c>
      <c r="S2">
        <v>0.01</v>
      </c>
      <c r="T2">
        <v>7.0000000000000001E-3</v>
      </c>
      <c r="U2">
        <v>1</v>
      </c>
      <c r="V2" s="4">
        <v>0.97970000000000002</v>
      </c>
      <c r="W2" s="4">
        <v>0.95930000000000004</v>
      </c>
      <c r="X2" s="2">
        <f>(O2*M2*Settings!$J$17)+(P2*V2*U2*M2*Settings!$J$15)+(Q2*V2*U2*M2*Settings!$J$16)+(R2*W2*N2*Settings!$G$15)+(S2*W2*N2*Settings!$G$16)+(T2*(N2+M2)*Settings!$M$15)</f>
        <v>255.35833260000001</v>
      </c>
    </row>
    <row r="3" spans="1:24" x14ac:dyDescent="0.25">
      <c r="A3" t="str">
        <f t="shared" ref="A3:A66" si="0">_xlfn.CONCAT(B3,F3)</f>
        <v>ARIChristian Kirk</v>
      </c>
      <c r="B3" t="str">
        <f>VLOOKUP(C3,'team abbr lookup'!B:C,2,FALSE)</f>
        <v>ARI</v>
      </c>
      <c r="C3" t="s">
        <v>220</v>
      </c>
      <c r="D3" t="s">
        <v>355</v>
      </c>
      <c r="E3" t="s">
        <v>355</v>
      </c>
      <c r="F3" t="s">
        <v>222</v>
      </c>
      <c r="G3" t="s">
        <v>401</v>
      </c>
      <c r="H3" t="s">
        <v>220</v>
      </c>
      <c r="I3">
        <v>301.8</v>
      </c>
      <c r="J3">
        <v>286.8</v>
      </c>
      <c r="K3" t="s">
        <v>227</v>
      </c>
      <c r="L3" t="s">
        <v>227</v>
      </c>
      <c r="M3">
        <v>109</v>
      </c>
      <c r="N3">
        <v>5</v>
      </c>
      <c r="O3" s="4">
        <v>0.63029999999999997</v>
      </c>
      <c r="P3">
        <v>7.07</v>
      </c>
      <c r="Q3">
        <v>3.4000000000000002E-2</v>
      </c>
      <c r="R3">
        <v>9.61</v>
      </c>
      <c r="S3">
        <v>0.01</v>
      </c>
      <c r="T3">
        <v>0</v>
      </c>
      <c r="U3">
        <v>1</v>
      </c>
      <c r="V3" s="4">
        <v>0.98760000000000003</v>
      </c>
      <c r="W3" s="4">
        <v>0.97509999999999997</v>
      </c>
      <c r="X3" s="2">
        <f>(O3*M3*Settings!$J$17)+(P3*V3*U3*M3*Settings!$J$15)+(Q3*V3*U3*M3*Settings!$J$16)+(R3*W3*N3*Settings!$G$15)+(S3*W3*N3*Settings!$G$16)+(T3*(N3+M3)*Settings!$M$15)</f>
        <v>171.74827790000001</v>
      </c>
    </row>
    <row r="4" spans="1:24" x14ac:dyDescent="0.25">
      <c r="A4" t="str">
        <f t="shared" si="0"/>
        <v>ARILarry Fitzgerald</v>
      </c>
      <c r="B4" t="str">
        <f>VLOOKUP(C4,'team abbr lookup'!B:C,2,FALSE)</f>
        <v>ARI</v>
      </c>
      <c r="C4" t="s">
        <v>220</v>
      </c>
      <c r="D4" t="s">
        <v>355</v>
      </c>
      <c r="E4" t="s">
        <v>355</v>
      </c>
      <c r="F4" t="s">
        <v>223</v>
      </c>
      <c r="G4" t="s">
        <v>402</v>
      </c>
      <c r="H4" t="s">
        <v>220</v>
      </c>
      <c r="I4">
        <v>301.8</v>
      </c>
      <c r="J4">
        <v>286.8</v>
      </c>
      <c r="K4" t="s">
        <v>227</v>
      </c>
      <c r="L4" t="s">
        <v>227</v>
      </c>
      <c r="M4">
        <v>76</v>
      </c>
      <c r="N4">
        <v>0</v>
      </c>
      <c r="O4" s="4">
        <v>0.66359999999999997</v>
      </c>
      <c r="P4">
        <v>7.1</v>
      </c>
      <c r="Q4">
        <v>4.4999999999999998E-2</v>
      </c>
      <c r="R4">
        <v>0</v>
      </c>
      <c r="S4">
        <v>0.01</v>
      </c>
      <c r="T4">
        <v>6.0000000000000001E-3</v>
      </c>
      <c r="U4">
        <v>1</v>
      </c>
      <c r="V4" s="4">
        <v>0.98760000000000003</v>
      </c>
      <c r="W4" s="4">
        <v>0.97509999999999997</v>
      </c>
      <c r="X4" s="2">
        <f>(O4*M4*Settings!$J$17)+(P4*V4*U4*M4*Settings!$J$15)+(Q4*V4*U4*M4*Settings!$J$16)+(R4*W4*N4*Settings!$G$15)+(S4*W4*N4*Settings!$G$16)+(T4*(N4+M4)*Settings!$M$15)</f>
        <v>123.078048</v>
      </c>
    </row>
    <row r="5" spans="1:24" x14ac:dyDescent="0.25">
      <c r="A5" t="str">
        <f t="shared" si="0"/>
        <v>ARIAndy Isabella</v>
      </c>
      <c r="B5" t="str">
        <f>VLOOKUP(C5,'team abbr lookup'!B:C,2,FALSE)</f>
        <v>ARI</v>
      </c>
      <c r="C5" t="s">
        <v>220</v>
      </c>
      <c r="D5" t="s">
        <v>355</v>
      </c>
      <c r="E5" t="s">
        <v>355</v>
      </c>
      <c r="F5" t="s">
        <v>224</v>
      </c>
      <c r="G5" t="s">
        <v>450</v>
      </c>
      <c r="H5" t="s">
        <v>220</v>
      </c>
      <c r="I5">
        <v>301.8</v>
      </c>
      <c r="J5">
        <v>286.8</v>
      </c>
      <c r="K5" t="s">
        <v>227</v>
      </c>
      <c r="L5" t="s">
        <v>227</v>
      </c>
      <c r="M5">
        <v>28</v>
      </c>
      <c r="N5">
        <v>2</v>
      </c>
      <c r="O5" s="4">
        <v>0.69230000000000003</v>
      </c>
      <c r="P5">
        <v>12</v>
      </c>
      <c r="Q5">
        <v>7.6999999999999999E-2</v>
      </c>
      <c r="R5">
        <v>3.75</v>
      </c>
      <c r="S5">
        <v>0.01</v>
      </c>
      <c r="T5">
        <v>0</v>
      </c>
      <c r="U5">
        <v>1</v>
      </c>
      <c r="V5" s="4">
        <v>0.98760000000000003</v>
      </c>
      <c r="W5" s="4">
        <v>0.97509999999999997</v>
      </c>
      <c r="X5" s="2">
        <f>(O5*M5*Settings!$J$17)+(P5*V5*U5*M5*Settings!$J$15)+(Q5*V5*U5*M5*Settings!$J$16)+(R5*W5*N5*Settings!$G$15)+(S5*W5*N5*Settings!$G$16)+(T5*(N5+M5)*Settings!$M$15)</f>
        <v>66.191690600000001</v>
      </c>
    </row>
    <row r="6" spans="1:24" x14ac:dyDescent="0.25">
      <c r="A6" t="str">
        <f t="shared" si="0"/>
        <v>ATLJulio Jones</v>
      </c>
      <c r="B6" t="str">
        <f>VLOOKUP(C6,'team abbr lookup'!B:C,2,FALSE)</f>
        <v>ATL</v>
      </c>
      <c r="C6" t="s">
        <v>193</v>
      </c>
      <c r="D6" t="s">
        <v>355</v>
      </c>
      <c r="E6" t="s">
        <v>355</v>
      </c>
      <c r="F6" t="s">
        <v>194</v>
      </c>
      <c r="G6" t="s">
        <v>400</v>
      </c>
      <c r="H6" t="s">
        <v>193</v>
      </c>
      <c r="I6">
        <v>326</v>
      </c>
      <c r="J6">
        <v>301.8</v>
      </c>
      <c r="K6" t="s">
        <v>199</v>
      </c>
      <c r="L6" t="s">
        <v>199</v>
      </c>
      <c r="M6">
        <v>162</v>
      </c>
      <c r="N6">
        <v>1</v>
      </c>
      <c r="O6" s="4">
        <v>0.64259999999999995</v>
      </c>
      <c r="P6">
        <v>9.23</v>
      </c>
      <c r="Q6">
        <v>4.2999999999999997E-2</v>
      </c>
      <c r="R6">
        <v>1</v>
      </c>
      <c r="S6">
        <v>0.01</v>
      </c>
      <c r="T6">
        <v>8.9999999999999993E-3</v>
      </c>
      <c r="U6">
        <v>1</v>
      </c>
      <c r="V6" s="4">
        <v>0.98140000000000005</v>
      </c>
      <c r="W6" s="4">
        <v>0.96289999999999998</v>
      </c>
      <c r="X6" s="2">
        <f>(O6*M6*Settings!$J$17)+(P6*V6*U6*M6*Settings!$J$15)+(Q6*V6*U6*M6*Settings!$J$16)+(R6*W6*N6*Settings!$G$15)+(S6*W6*N6*Settings!$G$16)+(T6*(N6+M6)*Settings!$M$15)</f>
        <v>289.08467479999996</v>
      </c>
    </row>
    <row r="7" spans="1:24" x14ac:dyDescent="0.25">
      <c r="A7" t="str">
        <f t="shared" si="0"/>
        <v>ATLCalvin Ridley</v>
      </c>
      <c r="B7" t="str">
        <f>VLOOKUP(C7,'team abbr lookup'!B:C,2,FALSE)</f>
        <v>ATL</v>
      </c>
      <c r="C7" t="s">
        <v>193</v>
      </c>
      <c r="D7" t="s">
        <v>355</v>
      </c>
      <c r="E7" t="s">
        <v>355</v>
      </c>
      <c r="F7" t="s">
        <v>195</v>
      </c>
      <c r="G7" t="s">
        <v>401</v>
      </c>
      <c r="H7" t="s">
        <v>193</v>
      </c>
      <c r="I7">
        <v>326</v>
      </c>
      <c r="J7">
        <v>301.8</v>
      </c>
      <c r="K7" t="s">
        <v>199</v>
      </c>
      <c r="L7" t="s">
        <v>199</v>
      </c>
      <c r="M7">
        <v>117</v>
      </c>
      <c r="N7">
        <v>2</v>
      </c>
      <c r="O7" s="4">
        <v>0.6835</v>
      </c>
      <c r="P7">
        <v>8.6300000000000008</v>
      </c>
      <c r="Q7">
        <v>7.2999999999999995E-2</v>
      </c>
      <c r="R7">
        <v>9.5</v>
      </c>
      <c r="S7">
        <v>0.01</v>
      </c>
      <c r="T7">
        <v>0.01</v>
      </c>
      <c r="U7">
        <v>1</v>
      </c>
      <c r="V7" s="4">
        <v>0.98140000000000005</v>
      </c>
      <c r="W7" s="4">
        <v>0.96289999999999998</v>
      </c>
      <c r="X7" s="2">
        <f>(O7*M7*Settings!$J$17)+(P7*V7*U7*M7*Settings!$J$15)+(Q7*V7*U7*M7*Settings!$J$16)+(R7*W7*N7*Settings!$G$15)+(S7*W7*N7*Settings!$G$16)+(T7*(N7+M7)*Settings!$M$15)</f>
        <v>228.92032180000001</v>
      </c>
    </row>
    <row r="8" spans="1:24" x14ac:dyDescent="0.25">
      <c r="A8" t="str">
        <f t="shared" si="0"/>
        <v>ATLRussell Gage</v>
      </c>
      <c r="B8" t="str">
        <f>VLOOKUP(C8,'team abbr lookup'!B:C,2,FALSE)</f>
        <v>ATL</v>
      </c>
      <c r="C8" t="s">
        <v>193</v>
      </c>
      <c r="D8" t="s">
        <v>355</v>
      </c>
      <c r="E8" t="s">
        <v>355</v>
      </c>
      <c r="F8" t="s">
        <v>196</v>
      </c>
      <c r="G8" t="s">
        <v>402</v>
      </c>
      <c r="H8" t="s">
        <v>193</v>
      </c>
      <c r="I8">
        <v>326</v>
      </c>
      <c r="J8">
        <v>301.8</v>
      </c>
      <c r="K8" t="s">
        <v>199</v>
      </c>
      <c r="L8" t="s">
        <v>199</v>
      </c>
      <c r="M8">
        <v>58</v>
      </c>
      <c r="N8">
        <v>3</v>
      </c>
      <c r="O8" s="4">
        <v>0.65820000000000001</v>
      </c>
      <c r="P8">
        <v>6.04</v>
      </c>
      <c r="Q8">
        <v>1.2E-2</v>
      </c>
      <c r="R8">
        <v>3</v>
      </c>
      <c r="S8">
        <v>0.01</v>
      </c>
      <c r="T8">
        <v>1.0999999999999999E-2</v>
      </c>
      <c r="U8">
        <v>1</v>
      </c>
      <c r="V8" s="4">
        <v>0.98140000000000005</v>
      </c>
      <c r="W8" s="4">
        <v>0.96289999999999998</v>
      </c>
      <c r="X8" s="2">
        <f>(O8*M8*Settings!$J$17)+(P8*V8*U8*M8*Settings!$J$15)+(Q8*V8*U8*M8*Settings!$J$16)+(R8*W8*N8*Settings!$G$15)+(S8*W8*N8*Settings!$G$16)+(T8*(N8+M8)*Settings!$M$15)</f>
        <v>76.35226320000001</v>
      </c>
    </row>
    <row r="9" spans="1:24" x14ac:dyDescent="0.25">
      <c r="A9" t="str">
        <f t="shared" si="0"/>
        <v>BALMarquise Brown</v>
      </c>
      <c r="B9" t="str">
        <f>VLOOKUP(C9,'team abbr lookup'!B:C,2,FALSE)</f>
        <v>BAL</v>
      </c>
      <c r="C9" t="s">
        <v>146</v>
      </c>
      <c r="D9" t="s">
        <v>355</v>
      </c>
      <c r="E9" t="s">
        <v>355</v>
      </c>
      <c r="F9" t="s">
        <v>147</v>
      </c>
      <c r="G9" t="s">
        <v>400</v>
      </c>
      <c r="H9" t="s">
        <v>146</v>
      </c>
      <c r="I9">
        <v>321.2</v>
      </c>
      <c r="J9">
        <v>328.6</v>
      </c>
      <c r="K9" t="s">
        <v>153</v>
      </c>
      <c r="L9" t="s">
        <v>153</v>
      </c>
      <c r="M9">
        <v>84</v>
      </c>
      <c r="N9">
        <v>6</v>
      </c>
      <c r="O9" s="4">
        <v>0.64790000000000003</v>
      </c>
      <c r="P9">
        <v>8.23</v>
      </c>
      <c r="Q9">
        <v>9.9000000000000005E-2</v>
      </c>
      <c r="R9">
        <v>0</v>
      </c>
      <c r="S9">
        <v>0.01</v>
      </c>
      <c r="T9">
        <v>0</v>
      </c>
      <c r="U9">
        <v>1</v>
      </c>
      <c r="V9" s="4">
        <v>1.0058</v>
      </c>
      <c r="W9" s="4">
        <v>1.0115000000000001</v>
      </c>
      <c r="X9" s="2">
        <f>(O9*M9*Settings!$J$17)+(P9*V9*U9*M9*Settings!$J$15)+(Q9*V9*U9*M9*Settings!$J$16)+(R9*W9*N9*Settings!$G$15)+(S9*W9*N9*Settings!$G$16)+(T9*(N9+M9)*Settings!$M$15)</f>
        <v>174.5061024</v>
      </c>
    </row>
    <row r="10" spans="1:24" x14ac:dyDescent="0.25">
      <c r="A10" t="str">
        <f t="shared" si="0"/>
        <v>BALWillie Snead</v>
      </c>
      <c r="B10" t="str">
        <f>VLOOKUP(C10,'team abbr lookup'!B:C,2,FALSE)</f>
        <v>BAL</v>
      </c>
      <c r="C10" t="s">
        <v>146</v>
      </c>
      <c r="D10" t="s">
        <v>355</v>
      </c>
      <c r="E10" t="s">
        <v>355</v>
      </c>
      <c r="F10" t="s">
        <v>149</v>
      </c>
      <c r="G10" t="s">
        <v>401</v>
      </c>
      <c r="H10" t="s">
        <v>146</v>
      </c>
      <c r="I10">
        <v>321.2</v>
      </c>
      <c r="J10">
        <v>328.6</v>
      </c>
      <c r="K10" t="s">
        <v>153</v>
      </c>
      <c r="L10" t="s">
        <v>153</v>
      </c>
      <c r="M10">
        <v>42</v>
      </c>
      <c r="N10">
        <v>1</v>
      </c>
      <c r="O10" s="4">
        <v>0.66310000000000002</v>
      </c>
      <c r="P10">
        <v>7.11</v>
      </c>
      <c r="Q10">
        <v>4.2999999999999997E-2</v>
      </c>
      <c r="R10">
        <v>3.4</v>
      </c>
      <c r="S10">
        <v>0.01</v>
      </c>
      <c r="T10">
        <v>1.4E-2</v>
      </c>
      <c r="U10">
        <v>1</v>
      </c>
      <c r="V10" s="4">
        <v>1.0058</v>
      </c>
      <c r="W10" s="4">
        <v>1.0115000000000001</v>
      </c>
      <c r="X10" s="2">
        <f>(O10*M10*Settings!$J$17)+(P10*V10*U10*M10*Settings!$J$15)+(Q10*V10*U10*M10*Settings!$J$16)+(R10*W10*N10*Settings!$G$15)+(S10*W10*N10*Settings!$G$16)+(T10*(N10+M10)*Settings!$M$15)</f>
        <v>67.98484839999999</v>
      </c>
    </row>
    <row r="11" spans="1:24" x14ac:dyDescent="0.25">
      <c r="A11" t="str">
        <f t="shared" si="0"/>
        <v>BALMiles Boykin</v>
      </c>
      <c r="B11" t="str">
        <f>VLOOKUP(C11,'team abbr lookup'!B:C,2,FALSE)</f>
        <v>BAL</v>
      </c>
      <c r="C11" t="s">
        <v>146</v>
      </c>
      <c r="D11" t="s">
        <v>355</v>
      </c>
      <c r="E11" t="s">
        <v>355</v>
      </c>
      <c r="F11" t="s">
        <v>148</v>
      </c>
      <c r="G11" t="s">
        <v>402</v>
      </c>
      <c r="H11" t="s">
        <v>146</v>
      </c>
      <c r="I11">
        <v>321.2</v>
      </c>
      <c r="J11">
        <v>328.6</v>
      </c>
      <c r="K11" t="s">
        <v>153</v>
      </c>
      <c r="L11" t="s">
        <v>153</v>
      </c>
      <c r="M11">
        <v>41</v>
      </c>
      <c r="N11">
        <v>0</v>
      </c>
      <c r="O11" s="4">
        <v>0.59089999999999998</v>
      </c>
      <c r="P11">
        <v>9</v>
      </c>
      <c r="Q11">
        <v>0.1</v>
      </c>
      <c r="R11">
        <v>0</v>
      </c>
      <c r="S11">
        <v>0.01</v>
      </c>
      <c r="T11">
        <v>0</v>
      </c>
      <c r="U11">
        <v>1</v>
      </c>
      <c r="V11" s="4">
        <v>1.0058</v>
      </c>
      <c r="W11" s="4">
        <v>1.0115000000000001</v>
      </c>
      <c r="X11" s="2">
        <f>(O11*M11*Settings!$J$17)+(P11*V11*U11*M11*Settings!$J$15)+(Q11*V11*U11*M11*Settings!$J$16)+(R11*W11*N11*Settings!$G$15)+(S11*W11*N11*Settings!$G$16)+(T11*(N11+M11)*Settings!$M$15)</f>
        <v>86.083600000000004</v>
      </c>
    </row>
    <row r="12" spans="1:24" x14ac:dyDescent="0.25">
      <c r="A12" t="str">
        <f t="shared" si="0"/>
        <v>BALDevin Duvernay</v>
      </c>
      <c r="B12" t="str">
        <f>VLOOKUP(C12,'team abbr lookup'!B:C,2,FALSE)</f>
        <v>BAL</v>
      </c>
      <c r="C12" t="s">
        <v>146</v>
      </c>
      <c r="D12" t="s">
        <v>355</v>
      </c>
      <c r="E12" t="s">
        <v>355</v>
      </c>
      <c r="F12" t="s">
        <v>150</v>
      </c>
      <c r="G12" t="s">
        <v>450</v>
      </c>
      <c r="H12" t="s">
        <v>355</v>
      </c>
      <c r="I12">
        <v>321.2</v>
      </c>
      <c r="J12">
        <v>328.6</v>
      </c>
      <c r="K12" t="s">
        <v>355</v>
      </c>
      <c r="L12" t="s">
        <v>153</v>
      </c>
      <c r="M12">
        <v>30</v>
      </c>
      <c r="N12">
        <v>1</v>
      </c>
      <c r="O12" s="4">
        <v>0.64090000000000003</v>
      </c>
      <c r="P12">
        <v>7.75</v>
      </c>
      <c r="Q12">
        <v>5.3999999999999999E-2</v>
      </c>
      <c r="R12">
        <v>3.13</v>
      </c>
      <c r="S12">
        <v>0.01</v>
      </c>
      <c r="T12">
        <v>8.9999999999999993E-3</v>
      </c>
      <c r="U12">
        <v>1</v>
      </c>
      <c r="V12" s="4">
        <v>1.0058</v>
      </c>
      <c r="W12" s="4">
        <v>1.0115000000000001</v>
      </c>
      <c r="X12" s="2">
        <f>(O12*M12*Settings!$J$17)+(P12*V12*U12*M12*Settings!$J$15)+(Q12*V12*U12*M12*Settings!$J$16)+(R12*W12*N12*Settings!$G$15)+(S12*W12*N12*Settings!$G$16)+(T12*(N12+M12)*Settings!$M$15)</f>
        <v>52.207515500000007</v>
      </c>
    </row>
    <row r="13" spans="1:24" x14ac:dyDescent="0.25">
      <c r="A13" t="str">
        <f t="shared" si="0"/>
        <v>BUFStefon Diggs</v>
      </c>
      <c r="B13" t="str">
        <f>VLOOKUP(C13,'team abbr lookup'!B:C,2,FALSE)</f>
        <v>BUF</v>
      </c>
      <c r="C13" t="s">
        <v>130</v>
      </c>
      <c r="D13" t="s">
        <v>355</v>
      </c>
      <c r="E13" t="s">
        <v>355</v>
      </c>
      <c r="F13" t="s">
        <v>131</v>
      </c>
      <c r="G13" t="s">
        <v>400</v>
      </c>
      <c r="H13" t="s">
        <v>211</v>
      </c>
      <c r="I13">
        <v>298.60000000000002</v>
      </c>
      <c r="J13">
        <v>300.60000000000002</v>
      </c>
      <c r="K13" t="s">
        <v>217</v>
      </c>
      <c r="L13" t="s">
        <v>80</v>
      </c>
      <c r="M13">
        <v>101</v>
      </c>
      <c r="N13">
        <v>8</v>
      </c>
      <c r="O13" s="4">
        <v>0.67659999999999998</v>
      </c>
      <c r="P13">
        <v>9.74</v>
      </c>
      <c r="Q13">
        <v>6.2E-2</v>
      </c>
      <c r="R13">
        <v>9.1999999999999993</v>
      </c>
      <c r="S13">
        <v>0.01</v>
      </c>
      <c r="T13">
        <v>1.0999999999999999E-2</v>
      </c>
      <c r="U13">
        <v>0.95</v>
      </c>
      <c r="V13" s="4">
        <v>1.0017</v>
      </c>
      <c r="W13" s="4">
        <v>1.0033000000000001</v>
      </c>
      <c r="X13" s="2">
        <f>(O13*M13*Settings!$J$17)+(P13*V13*U13*M13*Settings!$J$15)+(Q13*V13*U13*M13*Settings!$J$16)+(R13*W13*N13*Settings!$G$15)+(S13*W13*N13*Settings!$G$16)+(T13*(N13+M13)*Settings!$M$15)</f>
        <v>203.17272479000002</v>
      </c>
    </row>
    <row r="14" spans="1:24" x14ac:dyDescent="0.25">
      <c r="A14" t="str">
        <f t="shared" si="0"/>
        <v>BUFJohn Brown</v>
      </c>
      <c r="B14" t="str">
        <f>VLOOKUP(C14,'team abbr lookup'!B:C,2,FALSE)</f>
        <v>BUF</v>
      </c>
      <c r="C14" t="s">
        <v>130</v>
      </c>
      <c r="D14" t="s">
        <v>355</v>
      </c>
      <c r="E14" t="s">
        <v>355</v>
      </c>
      <c r="F14" t="s">
        <v>132</v>
      </c>
      <c r="G14" t="s">
        <v>401</v>
      </c>
      <c r="H14" t="s">
        <v>130</v>
      </c>
      <c r="I14">
        <v>311.39999999999998</v>
      </c>
      <c r="J14">
        <v>300.60000000000002</v>
      </c>
      <c r="K14" t="s">
        <v>80</v>
      </c>
      <c r="L14" t="s">
        <v>80</v>
      </c>
      <c r="M14">
        <v>96</v>
      </c>
      <c r="N14">
        <v>3</v>
      </c>
      <c r="O14" s="4">
        <v>0.56879999999999997</v>
      </c>
      <c r="P14">
        <v>8.67</v>
      </c>
      <c r="Q14">
        <v>5.1999999999999998E-2</v>
      </c>
      <c r="R14">
        <v>2.57</v>
      </c>
      <c r="S14">
        <v>0.01</v>
      </c>
      <c r="T14">
        <v>4.0000000000000001E-3</v>
      </c>
      <c r="U14">
        <v>1</v>
      </c>
      <c r="V14" s="4">
        <v>0.99129999999999996</v>
      </c>
      <c r="W14" s="4">
        <v>0.98270000000000002</v>
      </c>
      <c r="X14" s="2">
        <f>(O14*M14*Settings!$J$17)+(P14*V14*U14*M14*Settings!$J$15)+(Q14*V14*U14*M14*Settings!$J$16)+(R14*W14*N14*Settings!$G$15)+(S14*W14*N14*Settings!$G$16)+(T14*(N14+M14)*Settings!$M$15)</f>
        <v>166.94664689999999</v>
      </c>
    </row>
    <row r="15" spans="1:24" x14ac:dyDescent="0.25">
      <c r="A15" t="str">
        <f t="shared" si="0"/>
        <v>BUFCole Beasley</v>
      </c>
      <c r="B15" t="str">
        <f>VLOOKUP(C15,'team abbr lookup'!B:C,2,FALSE)</f>
        <v>BUF</v>
      </c>
      <c r="C15" t="s">
        <v>130</v>
      </c>
      <c r="D15" t="s">
        <v>355</v>
      </c>
      <c r="E15" t="s">
        <v>355</v>
      </c>
      <c r="F15" t="s">
        <v>133</v>
      </c>
      <c r="G15" t="s">
        <v>402</v>
      </c>
      <c r="H15" t="s">
        <v>130</v>
      </c>
      <c r="I15">
        <v>311.39999999999998</v>
      </c>
      <c r="J15">
        <v>300.60000000000002</v>
      </c>
      <c r="K15" t="s">
        <v>80</v>
      </c>
      <c r="L15" t="s">
        <v>80</v>
      </c>
      <c r="M15">
        <v>85</v>
      </c>
      <c r="N15">
        <v>0</v>
      </c>
      <c r="O15" s="4">
        <v>0.66559999999999997</v>
      </c>
      <c r="P15">
        <v>7.45</v>
      </c>
      <c r="Q15">
        <v>4.7E-2</v>
      </c>
      <c r="R15">
        <v>0</v>
      </c>
      <c r="S15">
        <v>0.01</v>
      </c>
      <c r="T15">
        <v>8.9999999999999993E-3</v>
      </c>
      <c r="U15">
        <v>1</v>
      </c>
      <c r="V15" s="4">
        <v>0.99129999999999996</v>
      </c>
      <c r="W15" s="4">
        <v>0.98270000000000002</v>
      </c>
      <c r="X15" s="2">
        <f>(O15*M15*Settings!$J$17)+(P15*V15*U15*M15*Settings!$J$15)+(Q15*V15*U15*M15*Settings!$J$16)+(R15*W15*N15*Settings!$G$15)+(S15*W15*N15*Settings!$G$16)+(T15*(N15+M15)*Settings!$M$15)</f>
        <v>141.58153350000001</v>
      </c>
    </row>
    <row r="16" spans="1:24" x14ac:dyDescent="0.25">
      <c r="A16" t="str">
        <f t="shared" si="0"/>
        <v>CARD.J. Moore</v>
      </c>
      <c r="B16" t="str">
        <f>VLOOKUP(C16,'team abbr lookup'!B:C,2,FALSE)</f>
        <v>CAR</v>
      </c>
      <c r="C16" t="s">
        <v>156</v>
      </c>
      <c r="D16" t="s">
        <v>357</v>
      </c>
      <c r="E16" t="s">
        <v>358</v>
      </c>
      <c r="F16" t="s">
        <v>157</v>
      </c>
      <c r="G16" t="s">
        <v>400</v>
      </c>
      <c r="H16" t="s">
        <v>156</v>
      </c>
      <c r="I16">
        <v>319.2</v>
      </c>
      <c r="J16">
        <v>297.8</v>
      </c>
      <c r="K16" t="s">
        <v>23</v>
      </c>
      <c r="L16" t="s">
        <v>162</v>
      </c>
      <c r="M16">
        <v>137</v>
      </c>
      <c r="N16">
        <v>5</v>
      </c>
      <c r="O16" s="4">
        <v>0.65059999999999996</v>
      </c>
      <c r="P16">
        <v>8.91</v>
      </c>
      <c r="Q16">
        <v>2.8000000000000001E-2</v>
      </c>
      <c r="R16">
        <v>10.08</v>
      </c>
      <c r="S16">
        <v>0.01</v>
      </c>
      <c r="T16">
        <v>2.5000000000000001E-2</v>
      </c>
      <c r="U16">
        <v>1</v>
      </c>
      <c r="V16" s="4">
        <v>0.98319999999999996</v>
      </c>
      <c r="W16" s="4">
        <v>0.96650000000000003</v>
      </c>
      <c r="X16" s="2">
        <f>(O16*M16*Settings!$J$17)+(P16*V16*U16*M16*Settings!$J$15)+(Q16*V16*U16*M16*Settings!$J$16)+(R16*W16*N16*Settings!$G$15)+(S16*W16*N16*Settings!$G$16)+(T16*(N16+M16)*Settings!$M$15)</f>
        <v>229.83891560000001</v>
      </c>
    </row>
    <row r="17" spans="1:24" x14ac:dyDescent="0.25">
      <c r="A17" t="str">
        <f t="shared" si="0"/>
        <v>CARRobby Anderson</v>
      </c>
      <c r="B17" t="str">
        <f>VLOOKUP(C17,'team abbr lookup'!B:C,2,FALSE)</f>
        <v>CAR</v>
      </c>
      <c r="C17" t="s">
        <v>156</v>
      </c>
      <c r="D17" t="s">
        <v>357</v>
      </c>
      <c r="E17" t="s">
        <v>358</v>
      </c>
      <c r="F17" t="s">
        <v>158</v>
      </c>
      <c r="G17" t="s">
        <v>401</v>
      </c>
      <c r="H17" t="s">
        <v>115</v>
      </c>
      <c r="I17">
        <v>304.8</v>
      </c>
      <c r="J17">
        <v>297.8</v>
      </c>
      <c r="K17" t="s">
        <v>121</v>
      </c>
      <c r="L17" t="s">
        <v>162</v>
      </c>
      <c r="M17">
        <v>96</v>
      </c>
      <c r="N17">
        <v>1</v>
      </c>
      <c r="O17" s="4">
        <v>0.53849999999999998</v>
      </c>
      <c r="P17">
        <v>8.08</v>
      </c>
      <c r="Q17">
        <v>5.8000000000000003E-2</v>
      </c>
      <c r="R17">
        <v>0</v>
      </c>
      <c r="S17">
        <v>0.01</v>
      </c>
      <c r="T17">
        <v>0.01</v>
      </c>
      <c r="U17">
        <v>1.05</v>
      </c>
      <c r="V17" s="4">
        <v>0.99429999999999996</v>
      </c>
      <c r="W17" s="4">
        <v>0.98850000000000005</v>
      </c>
      <c r="X17" s="2">
        <f>(O17*M17*Settings!$J$17)+(P17*V17*U17*M17*Settings!$J$15)+(Q17*V17*U17*M17*Settings!$J$16)+(R17*W17*N17*Settings!$G$15)+(S17*W17*N17*Settings!$G$16)+(T17*(N17+M17)*Settings!$M$15)</f>
        <v>165.67591864000005</v>
      </c>
    </row>
    <row r="18" spans="1:24" x14ac:dyDescent="0.25">
      <c r="A18" t="str">
        <f t="shared" si="0"/>
        <v>CARCurtis Samuel</v>
      </c>
      <c r="B18" t="str">
        <f>VLOOKUP(C18,'team abbr lookup'!B:C,2,FALSE)</f>
        <v>CAR</v>
      </c>
      <c r="C18" t="s">
        <v>156</v>
      </c>
      <c r="D18" t="s">
        <v>357</v>
      </c>
      <c r="E18" t="s">
        <v>358</v>
      </c>
      <c r="F18" t="s">
        <v>159</v>
      </c>
      <c r="G18" t="s">
        <v>402</v>
      </c>
      <c r="H18" t="s">
        <v>156</v>
      </c>
      <c r="I18">
        <v>319.2</v>
      </c>
      <c r="J18">
        <v>297.8</v>
      </c>
      <c r="K18" t="s">
        <v>23</v>
      </c>
      <c r="L18" t="s">
        <v>162</v>
      </c>
      <c r="M18">
        <v>87</v>
      </c>
      <c r="N18">
        <v>14</v>
      </c>
      <c r="O18" s="4">
        <v>0.53449999999999998</v>
      </c>
      <c r="P18">
        <v>6.36</v>
      </c>
      <c r="Q18">
        <v>6.5000000000000002E-2</v>
      </c>
      <c r="R18">
        <v>7.48</v>
      </c>
      <c r="S18">
        <v>0.111</v>
      </c>
      <c r="T18">
        <v>4.0000000000000001E-3</v>
      </c>
      <c r="U18">
        <v>1</v>
      </c>
      <c r="V18" s="4">
        <v>0.98319999999999996</v>
      </c>
      <c r="W18" s="4">
        <v>0.96650000000000003</v>
      </c>
      <c r="X18" s="2">
        <f>(O18*M18*Settings!$J$17)+(P18*V18*U18*M18*Settings!$J$15)+(Q18*V18*U18*M18*Settings!$J$16)+(R18*W18*N18*Settings!$G$15)+(S18*W18*N18*Settings!$G$16)+(T18*(N18+M18)*Settings!$M$15)</f>
        <v>152.58873240000003</v>
      </c>
    </row>
    <row r="19" spans="1:24" x14ac:dyDescent="0.25">
      <c r="A19" t="str">
        <f t="shared" si="0"/>
        <v>CHIAllen Robinson</v>
      </c>
      <c r="B19" t="str">
        <f>VLOOKUP(C19,'team abbr lookup'!B:C,2,FALSE)</f>
        <v>CHI</v>
      </c>
      <c r="C19" t="s">
        <v>81</v>
      </c>
      <c r="D19" t="s">
        <v>355</v>
      </c>
      <c r="E19" t="s">
        <v>359</v>
      </c>
      <c r="F19" t="s">
        <v>82</v>
      </c>
      <c r="G19" t="s">
        <v>400</v>
      </c>
      <c r="H19" t="s">
        <v>81</v>
      </c>
      <c r="I19">
        <v>303.8</v>
      </c>
      <c r="J19">
        <v>303.39999999999998</v>
      </c>
      <c r="K19" t="s">
        <v>403</v>
      </c>
      <c r="L19" t="s">
        <v>87</v>
      </c>
      <c r="M19">
        <v>131</v>
      </c>
      <c r="N19">
        <v>1</v>
      </c>
      <c r="O19" s="4">
        <v>0.62439999999999996</v>
      </c>
      <c r="P19">
        <v>7.58</v>
      </c>
      <c r="Q19">
        <v>4.3999999999999997E-2</v>
      </c>
      <c r="R19">
        <v>4.33</v>
      </c>
      <c r="S19">
        <v>0.01</v>
      </c>
      <c r="T19">
        <v>3.0000000000000001E-3</v>
      </c>
      <c r="U19">
        <v>1.1000000000000001</v>
      </c>
      <c r="V19" s="4">
        <v>0.99970000000000003</v>
      </c>
      <c r="W19" s="4">
        <v>0.99929999999999997</v>
      </c>
      <c r="X19" s="2">
        <f>(O19*M19*Settings!$J$17)+(P19*V19*U19*M19*Settings!$J$15)+(Q19*V19*U19*M19*Settings!$J$16)+(R19*W19*N19*Settings!$G$15)+(S19*W19*N19*Settings!$G$16)+(T19*(N19+M19)*Settings!$M$15)</f>
        <v>228.72307384000001</v>
      </c>
    </row>
    <row r="20" spans="1:24" x14ac:dyDescent="0.25">
      <c r="A20" t="str">
        <f t="shared" si="0"/>
        <v>CHIAnthony Miller</v>
      </c>
      <c r="B20" t="str">
        <f>VLOOKUP(C20,'team abbr lookup'!B:C,2,FALSE)</f>
        <v>CHI</v>
      </c>
      <c r="C20" t="s">
        <v>81</v>
      </c>
      <c r="D20" t="s">
        <v>355</v>
      </c>
      <c r="E20" t="s">
        <v>359</v>
      </c>
      <c r="F20" t="s">
        <v>83</v>
      </c>
      <c r="G20" t="s">
        <v>401</v>
      </c>
      <c r="H20" t="s">
        <v>81</v>
      </c>
      <c r="I20">
        <v>303.8</v>
      </c>
      <c r="J20">
        <v>303.39999999999998</v>
      </c>
      <c r="K20" t="s">
        <v>403</v>
      </c>
      <c r="L20" t="s">
        <v>87</v>
      </c>
      <c r="M20">
        <v>91</v>
      </c>
      <c r="N20">
        <v>3</v>
      </c>
      <c r="O20" s="4">
        <v>0.61160000000000003</v>
      </c>
      <c r="P20">
        <v>7.75</v>
      </c>
      <c r="Q20">
        <v>6.5000000000000002E-2</v>
      </c>
      <c r="R20">
        <v>3</v>
      </c>
      <c r="S20">
        <v>0.01</v>
      </c>
      <c r="T20">
        <v>1.4E-2</v>
      </c>
      <c r="U20">
        <v>1.1000000000000001</v>
      </c>
      <c r="V20" s="4">
        <v>0.99970000000000003</v>
      </c>
      <c r="W20" s="4">
        <v>0.99929999999999997</v>
      </c>
      <c r="X20" s="2">
        <f>(O20*M20*Settings!$J$17)+(P20*V20*U20*M20*Settings!$J$15)+(Q20*V20*U20*M20*Settings!$J$16)+(R20*W20*N20*Settings!$G$15)+(S20*W20*N20*Settings!$G$16)+(T20*(N20+M20)*Settings!$M$15)</f>
        <v>170.68435905000001</v>
      </c>
    </row>
    <row r="21" spans="1:24" x14ac:dyDescent="0.25">
      <c r="A21" t="str">
        <f t="shared" si="0"/>
        <v>CHITed Ginn</v>
      </c>
      <c r="B21" t="str">
        <f>VLOOKUP(C21,'team abbr lookup'!B:C,2,FALSE)</f>
        <v>CHI</v>
      </c>
      <c r="C21" t="s">
        <v>81</v>
      </c>
      <c r="D21" t="s">
        <v>355</v>
      </c>
      <c r="E21" t="s">
        <v>359</v>
      </c>
      <c r="F21" t="s">
        <v>84</v>
      </c>
      <c r="G21" t="s">
        <v>402</v>
      </c>
      <c r="H21" t="s">
        <v>25</v>
      </c>
      <c r="I21">
        <v>320.60000000000002</v>
      </c>
      <c r="J21">
        <v>303.39999999999998</v>
      </c>
      <c r="K21" t="s">
        <v>31</v>
      </c>
      <c r="L21" t="s">
        <v>87</v>
      </c>
      <c r="M21">
        <v>32</v>
      </c>
      <c r="N21">
        <v>3</v>
      </c>
      <c r="O21" s="4">
        <v>0.5423</v>
      </c>
      <c r="P21">
        <v>7.4</v>
      </c>
      <c r="Q21">
        <v>4.7E-2</v>
      </c>
      <c r="R21">
        <v>6.89</v>
      </c>
      <c r="S21">
        <v>0.01</v>
      </c>
      <c r="T21">
        <v>2.9000000000000001E-2</v>
      </c>
      <c r="U21">
        <v>0.9</v>
      </c>
      <c r="V21" s="4">
        <v>0.98660000000000003</v>
      </c>
      <c r="W21" s="4">
        <v>0.97319999999999995</v>
      </c>
      <c r="X21" s="2">
        <f>(O21*M21*Settings!$J$17)+(P21*V21*U21*M21*Settings!$J$15)+(Q21*V21*U21*M21*Settings!$J$16)+(R21*W21*N21*Settings!$G$15)+(S21*W21*N21*Settings!$G$16)+(T21*(N21+M21)*Settings!$M$15)</f>
        <v>46.549570160000009</v>
      </c>
    </row>
    <row r="22" spans="1:24" x14ac:dyDescent="0.25">
      <c r="A22" t="str">
        <f t="shared" si="0"/>
        <v>CINA.J. Green</v>
      </c>
      <c r="B22" t="str">
        <f>VLOOKUP(C22,'team abbr lookup'!B:C,2,FALSE)</f>
        <v>CIN</v>
      </c>
      <c r="C22" t="s">
        <v>229</v>
      </c>
      <c r="D22" t="s">
        <v>355</v>
      </c>
      <c r="E22" t="s">
        <v>355</v>
      </c>
      <c r="F22" t="s">
        <v>404</v>
      </c>
      <c r="G22" t="s">
        <v>400</v>
      </c>
      <c r="H22" t="s">
        <v>229</v>
      </c>
      <c r="I22">
        <v>300.8</v>
      </c>
      <c r="J22">
        <v>274.60000000000002</v>
      </c>
      <c r="K22" t="s">
        <v>144</v>
      </c>
      <c r="L22" t="s">
        <v>236</v>
      </c>
      <c r="M22">
        <v>119</v>
      </c>
      <c r="N22">
        <v>0</v>
      </c>
      <c r="O22" s="4">
        <v>0.56230000000000002</v>
      </c>
      <c r="P22">
        <v>8.3000000000000007</v>
      </c>
      <c r="Q22">
        <v>6.4000000000000001E-2</v>
      </c>
      <c r="R22">
        <v>0</v>
      </c>
      <c r="S22">
        <v>0.01</v>
      </c>
      <c r="T22">
        <v>1.2E-2</v>
      </c>
      <c r="U22">
        <v>1</v>
      </c>
      <c r="V22" s="4">
        <v>0.97819999999999996</v>
      </c>
      <c r="W22" s="4">
        <v>0.95640000000000003</v>
      </c>
      <c r="X22" s="2">
        <f>(O22*M22*Settings!$J$17)+(P22*V22*U22*M22*Settings!$J$15)+(Q22*V22*U22*M22*Settings!$J$16)+(R22*W22*N22*Settings!$G$15)+(S22*W22*N22*Settings!$G$16)+(T22*(N22+M22)*Settings!$M$15)</f>
        <v>205.37434120000006</v>
      </c>
    </row>
    <row r="23" spans="1:24" x14ac:dyDescent="0.25">
      <c r="A23" t="str">
        <f t="shared" si="0"/>
        <v>CINTyler Boyd</v>
      </c>
      <c r="B23" t="str">
        <f>VLOOKUP(C23,'team abbr lookup'!B:C,2,FALSE)</f>
        <v>CIN</v>
      </c>
      <c r="C23" t="s">
        <v>229</v>
      </c>
      <c r="D23" t="s">
        <v>355</v>
      </c>
      <c r="E23" t="s">
        <v>355</v>
      </c>
      <c r="F23" t="s">
        <v>231</v>
      </c>
      <c r="G23" t="s">
        <v>401</v>
      </c>
      <c r="H23" t="s">
        <v>229</v>
      </c>
      <c r="I23">
        <v>300.8</v>
      </c>
      <c r="J23">
        <v>274.60000000000002</v>
      </c>
      <c r="K23" t="s">
        <v>144</v>
      </c>
      <c r="L23" t="s">
        <v>236</v>
      </c>
      <c r="M23">
        <v>114</v>
      </c>
      <c r="N23">
        <v>2</v>
      </c>
      <c r="O23" s="4">
        <v>0.63370000000000004</v>
      </c>
      <c r="P23">
        <v>7.72</v>
      </c>
      <c r="Q23">
        <v>4.7E-2</v>
      </c>
      <c r="R23">
        <v>4.9000000000000004</v>
      </c>
      <c r="S23">
        <v>0.01</v>
      </c>
      <c r="T23">
        <v>8.0000000000000002E-3</v>
      </c>
      <c r="U23">
        <v>1</v>
      </c>
      <c r="V23" s="4">
        <v>0.97819999999999996</v>
      </c>
      <c r="W23" s="4">
        <v>0.95640000000000003</v>
      </c>
      <c r="X23" s="2">
        <f>(O23*M23*Settings!$J$17)+(P23*V23*U23*M23*Settings!$J$15)+(Q23*V23*U23*M23*Settings!$J$16)+(R23*W23*N23*Settings!$G$15)+(S23*W23*N23*Settings!$G$16)+(T23*(N23+M23)*Settings!$M$15)</f>
        <v>188.97443919999998</v>
      </c>
    </row>
    <row r="24" spans="1:24" x14ac:dyDescent="0.25">
      <c r="A24" t="str">
        <f t="shared" si="0"/>
        <v>CINTee Higgins</v>
      </c>
      <c r="B24" t="str">
        <f>VLOOKUP(C24,'team abbr lookup'!B:C,2,FALSE)</f>
        <v>CIN</v>
      </c>
      <c r="C24" t="s">
        <v>229</v>
      </c>
      <c r="D24" t="s">
        <v>355</v>
      </c>
      <c r="E24" t="s">
        <v>355</v>
      </c>
      <c r="F24" t="s">
        <v>233</v>
      </c>
      <c r="G24" t="s">
        <v>402</v>
      </c>
      <c r="H24" t="s">
        <v>355</v>
      </c>
      <c r="I24">
        <v>300.8</v>
      </c>
      <c r="J24">
        <v>274.60000000000002</v>
      </c>
      <c r="K24" t="s">
        <v>355</v>
      </c>
      <c r="L24" t="s">
        <v>236</v>
      </c>
      <c r="M24">
        <v>54</v>
      </c>
      <c r="N24">
        <v>0</v>
      </c>
      <c r="O24" s="4">
        <v>0.64090000000000003</v>
      </c>
      <c r="P24">
        <v>7.75</v>
      </c>
      <c r="Q24">
        <v>5.3999999999999999E-2</v>
      </c>
      <c r="R24">
        <v>3.13</v>
      </c>
      <c r="S24">
        <v>0.01</v>
      </c>
      <c r="T24">
        <v>8.9999999999999993E-3</v>
      </c>
      <c r="U24">
        <v>1</v>
      </c>
      <c r="V24" s="4">
        <v>0.97819999999999996</v>
      </c>
      <c r="W24" s="4">
        <v>0.95640000000000003</v>
      </c>
      <c r="X24" s="2">
        <f>(O24*M24*Settings!$J$17)+(P24*V24*U24*M24*Settings!$J$15)+(Q24*V24*U24*M24*Settings!$J$16)+(R24*W24*N24*Settings!$G$15)+(S24*W24*N24*Settings!$G$16)+(T24*(N24+M24)*Settings!$M$15)</f>
        <v>91.688857200000001</v>
      </c>
    </row>
    <row r="25" spans="1:24" x14ac:dyDescent="0.25">
      <c r="A25" t="str">
        <f t="shared" si="0"/>
        <v>CINJohn Ross</v>
      </c>
      <c r="B25" t="str">
        <f>VLOOKUP(C25,'team abbr lookup'!B:C,2,FALSE)</f>
        <v>CIN</v>
      </c>
      <c r="C25" t="s">
        <v>229</v>
      </c>
      <c r="D25" t="s">
        <v>355</v>
      </c>
      <c r="E25" t="s">
        <v>355</v>
      </c>
      <c r="F25" t="s">
        <v>232</v>
      </c>
      <c r="G25" t="s">
        <v>450</v>
      </c>
      <c r="H25" t="s">
        <v>229</v>
      </c>
      <c r="I25">
        <v>300.8</v>
      </c>
      <c r="J25">
        <v>274.60000000000002</v>
      </c>
      <c r="K25" t="s">
        <v>144</v>
      </c>
      <c r="L25" t="s">
        <v>236</v>
      </c>
      <c r="M25">
        <v>65</v>
      </c>
      <c r="N25">
        <v>3</v>
      </c>
      <c r="O25" s="4">
        <v>0.45290000000000002</v>
      </c>
      <c r="P25">
        <v>7.19</v>
      </c>
      <c r="Q25">
        <v>8.7999999999999995E-2</v>
      </c>
      <c r="R25">
        <v>1.7</v>
      </c>
      <c r="S25">
        <v>0.01</v>
      </c>
      <c r="T25">
        <v>1.6E-2</v>
      </c>
      <c r="U25">
        <v>1.05</v>
      </c>
      <c r="V25" s="4">
        <v>0.97819999999999996</v>
      </c>
      <c r="W25" s="4">
        <v>0.95640000000000003</v>
      </c>
      <c r="X25" s="2">
        <f>(O25*M25*Settings!$J$17)+(P25*V25*U25*M25*Settings!$J$15)+(Q25*V25*U25*M25*Settings!$J$16)+(R25*W25*N25*Settings!$G$15)+(S25*W25*N25*Settings!$G$16)+(T25*(N25+M25)*Settings!$M$15)</f>
        <v>111.17481705</v>
      </c>
    </row>
    <row r="26" spans="1:24" x14ac:dyDescent="0.25">
      <c r="A26" t="str">
        <f t="shared" si="0"/>
        <v>CLEOdell Beckham Jr.</v>
      </c>
      <c r="B26" t="str">
        <f>VLOOKUP(C26,'team abbr lookup'!B:C,2,FALSE)</f>
        <v>CLE</v>
      </c>
      <c r="C26" t="s">
        <v>277</v>
      </c>
      <c r="D26" t="s">
        <v>361</v>
      </c>
      <c r="E26" t="s">
        <v>362</v>
      </c>
      <c r="F26" t="s">
        <v>405</v>
      </c>
      <c r="G26" t="s">
        <v>400</v>
      </c>
      <c r="H26" t="s">
        <v>277</v>
      </c>
      <c r="I26">
        <v>314.2</v>
      </c>
      <c r="J26">
        <v>302.8</v>
      </c>
      <c r="K26" t="s">
        <v>282</v>
      </c>
      <c r="L26" t="s">
        <v>282</v>
      </c>
      <c r="M26">
        <v>114</v>
      </c>
      <c r="N26">
        <v>2</v>
      </c>
      <c r="O26" s="4">
        <v>0.57689999999999997</v>
      </c>
      <c r="P26">
        <v>8.01</v>
      </c>
      <c r="Q26">
        <v>4.3999999999999997E-2</v>
      </c>
      <c r="R26">
        <v>3.55</v>
      </c>
      <c r="S26">
        <v>0.01</v>
      </c>
      <c r="T26">
        <v>1.2E-2</v>
      </c>
      <c r="U26">
        <v>1.05</v>
      </c>
      <c r="V26" s="4">
        <v>0.9909</v>
      </c>
      <c r="W26" s="4">
        <v>0.9819</v>
      </c>
      <c r="X26" s="2">
        <f>(O26*M26*Settings!$J$17)+(P26*V26*U26*M26*Settings!$J$15)+(Q26*V26*U26*M26*Settings!$J$16)+(R26*W26*N26*Settings!$G$15)+(S26*W26*N26*Settings!$G$16)+(T26*(N26+M26)*Settings!$M$15)</f>
        <v>190.11800445000003</v>
      </c>
    </row>
    <row r="27" spans="1:24" x14ac:dyDescent="0.25">
      <c r="A27" t="str">
        <f t="shared" si="0"/>
        <v>CLEJarvis Landry</v>
      </c>
      <c r="B27" t="str">
        <f>VLOOKUP(C27,'team abbr lookup'!B:C,2,FALSE)</f>
        <v>CLE</v>
      </c>
      <c r="C27" t="s">
        <v>277</v>
      </c>
      <c r="D27" t="s">
        <v>361</v>
      </c>
      <c r="E27" t="s">
        <v>362</v>
      </c>
      <c r="F27" t="s">
        <v>278</v>
      </c>
      <c r="G27" t="s">
        <v>401</v>
      </c>
      <c r="H27" t="s">
        <v>277</v>
      </c>
      <c r="I27">
        <v>314.2</v>
      </c>
      <c r="J27">
        <v>302.8</v>
      </c>
      <c r="K27" t="s">
        <v>282</v>
      </c>
      <c r="L27" t="s">
        <v>282</v>
      </c>
      <c r="M27">
        <v>109</v>
      </c>
      <c r="N27">
        <v>1</v>
      </c>
      <c r="O27" s="4">
        <v>0.58120000000000005</v>
      </c>
      <c r="P27">
        <v>7.82</v>
      </c>
      <c r="Q27">
        <v>3.5000000000000003E-2</v>
      </c>
      <c r="R27">
        <v>12</v>
      </c>
      <c r="S27">
        <v>0.2</v>
      </c>
      <c r="T27">
        <v>1.7000000000000001E-2</v>
      </c>
      <c r="U27">
        <v>1.05</v>
      </c>
      <c r="V27" s="4">
        <v>0.9909</v>
      </c>
      <c r="W27" s="4">
        <v>0.9819</v>
      </c>
      <c r="X27" s="2">
        <f>(O27*M27*Settings!$J$17)+(P27*V27*U27*M27*Settings!$J$15)+(Q27*V27*U27*M27*Settings!$J$16)+(R27*W27*N27*Settings!$G$15)+(S27*W27*N27*Settings!$G$16)+(T27*(N27+M27)*Settings!$M$15)</f>
        <v>174.46859696000001</v>
      </c>
    </row>
    <row r="28" spans="1:24" x14ac:dyDescent="0.25">
      <c r="A28" t="str">
        <f t="shared" si="0"/>
        <v>CLERashard Higgins</v>
      </c>
      <c r="B28" t="str">
        <f>VLOOKUP(C28,'team abbr lookup'!B:C,2,FALSE)</f>
        <v>CLE</v>
      </c>
      <c r="C28" t="s">
        <v>277</v>
      </c>
      <c r="D28" t="s">
        <v>361</v>
      </c>
      <c r="E28" t="s">
        <v>362</v>
      </c>
      <c r="F28" t="s">
        <v>279</v>
      </c>
      <c r="G28" t="s">
        <v>402</v>
      </c>
      <c r="H28" t="s">
        <v>277</v>
      </c>
      <c r="I28">
        <v>314.2</v>
      </c>
      <c r="J28">
        <v>302.8</v>
      </c>
      <c r="K28" t="s">
        <v>282</v>
      </c>
      <c r="L28" t="s">
        <v>282</v>
      </c>
      <c r="M28">
        <v>18</v>
      </c>
      <c r="N28">
        <v>0</v>
      </c>
      <c r="O28" s="4">
        <v>0.62670000000000003</v>
      </c>
      <c r="P28">
        <v>9.09</v>
      </c>
      <c r="Q28">
        <v>7.8E-2</v>
      </c>
      <c r="R28">
        <v>0</v>
      </c>
      <c r="S28">
        <v>0.01</v>
      </c>
      <c r="T28">
        <v>2.4E-2</v>
      </c>
      <c r="U28">
        <v>1.05</v>
      </c>
      <c r="V28" s="4">
        <v>0.9909</v>
      </c>
      <c r="W28" s="4">
        <v>0.9819</v>
      </c>
      <c r="X28" s="2">
        <f>(O28*M28*Settings!$J$17)+(P28*V28*U28*M28*Settings!$J$15)+(Q28*V28*U28*M28*Settings!$J$16)+(R28*W28*N28*Settings!$G$15)+(S28*W28*N28*Settings!$G$16)+(T28*(N28+M28)*Settings!$M$15)</f>
        <v>36.205069770000009</v>
      </c>
    </row>
    <row r="29" spans="1:24" x14ac:dyDescent="0.25">
      <c r="A29" t="str">
        <f t="shared" si="0"/>
        <v>DALAmari Cooper</v>
      </c>
      <c r="B29" t="str">
        <f>VLOOKUP(C29,'team abbr lookup'!B:C,2,FALSE)</f>
        <v>DAL</v>
      </c>
      <c r="C29" t="s">
        <v>137</v>
      </c>
      <c r="D29" t="s">
        <v>363</v>
      </c>
      <c r="E29" t="s">
        <v>355</v>
      </c>
      <c r="F29" t="s">
        <v>138</v>
      </c>
      <c r="G29" t="s">
        <v>400</v>
      </c>
      <c r="H29" t="s">
        <v>137</v>
      </c>
      <c r="I29">
        <v>358.6</v>
      </c>
      <c r="J29">
        <v>337.2</v>
      </c>
      <c r="K29" t="s">
        <v>143</v>
      </c>
      <c r="L29" t="s">
        <v>143</v>
      </c>
      <c r="M29">
        <v>119</v>
      </c>
      <c r="N29">
        <v>1</v>
      </c>
      <c r="O29" s="4">
        <v>0.6754</v>
      </c>
      <c r="P29">
        <v>9.81</v>
      </c>
      <c r="Q29">
        <v>6.6000000000000003E-2</v>
      </c>
      <c r="R29">
        <v>8</v>
      </c>
      <c r="S29">
        <v>0.01</v>
      </c>
      <c r="T29">
        <v>0.01</v>
      </c>
      <c r="U29">
        <v>0.95</v>
      </c>
      <c r="V29" s="4">
        <v>0.98509999999999998</v>
      </c>
      <c r="W29" s="4">
        <v>0.97019999999999995</v>
      </c>
      <c r="X29" s="2">
        <f>(O29*M29*Settings!$J$17)+(P29*V29*U29*M29*Settings!$J$15)+(Q29*V29*U29*M29*Settings!$J$16)+(R29*W29*N29*Settings!$G$15)+(S29*W29*N29*Settings!$G$16)+(T29*(N29+M29)*Settings!$M$15)</f>
        <v>232.15734123500002</v>
      </c>
    </row>
    <row r="30" spans="1:24" x14ac:dyDescent="0.25">
      <c r="A30" t="str">
        <f t="shared" si="0"/>
        <v>DALMichael Gallup</v>
      </c>
      <c r="B30" t="str">
        <f>VLOOKUP(C30,'team abbr lookup'!B:C,2,FALSE)</f>
        <v>DAL</v>
      </c>
      <c r="C30" t="s">
        <v>137</v>
      </c>
      <c r="D30" t="s">
        <v>363</v>
      </c>
      <c r="E30" t="s">
        <v>355</v>
      </c>
      <c r="F30" t="s">
        <v>139</v>
      </c>
      <c r="G30" t="s">
        <v>401</v>
      </c>
      <c r="H30" t="s">
        <v>137</v>
      </c>
      <c r="I30">
        <v>358.6</v>
      </c>
      <c r="J30">
        <v>337.2</v>
      </c>
      <c r="K30" t="s">
        <v>143</v>
      </c>
      <c r="L30" t="s">
        <v>143</v>
      </c>
      <c r="M30">
        <v>115</v>
      </c>
      <c r="N30">
        <v>0</v>
      </c>
      <c r="O30" s="4">
        <v>0.56120000000000003</v>
      </c>
      <c r="P30">
        <v>9.26</v>
      </c>
      <c r="Q30">
        <v>4.3999999999999997E-2</v>
      </c>
      <c r="R30">
        <v>0</v>
      </c>
      <c r="S30">
        <v>0.01</v>
      </c>
      <c r="T30">
        <v>0</v>
      </c>
      <c r="U30">
        <v>0.95</v>
      </c>
      <c r="V30" s="4">
        <v>0.98509999999999998</v>
      </c>
      <c r="W30" s="4">
        <v>0.97019999999999995</v>
      </c>
      <c r="X30" s="2">
        <f>(O30*M30*Settings!$J$17)+(P30*V30*U30*M30*Settings!$J$15)+(Q30*V30*U30*M30*Settings!$J$16)+(R30*W30*N30*Settings!$G$15)+(S30*W30*N30*Settings!$G$16)+(T30*(N30+M30)*Settings!$M$15)</f>
        <v>192.60838825000002</v>
      </c>
    </row>
    <row r="31" spans="1:24" x14ac:dyDescent="0.25">
      <c r="A31" t="str">
        <f t="shared" si="0"/>
        <v>DALCeeDee Lamb</v>
      </c>
      <c r="B31" t="str">
        <f>VLOOKUP(C31,'team abbr lookup'!B:C,2,FALSE)</f>
        <v>DAL</v>
      </c>
      <c r="C31" t="s">
        <v>137</v>
      </c>
      <c r="D31" t="s">
        <v>363</v>
      </c>
      <c r="E31" t="s">
        <v>355</v>
      </c>
      <c r="F31" t="s">
        <v>140</v>
      </c>
      <c r="G31" t="s">
        <v>402</v>
      </c>
      <c r="H31" t="s">
        <v>355</v>
      </c>
      <c r="I31">
        <v>358.6</v>
      </c>
      <c r="J31">
        <v>337.2</v>
      </c>
      <c r="K31" t="s">
        <v>355</v>
      </c>
      <c r="L31" t="s">
        <v>143</v>
      </c>
      <c r="M31">
        <v>88</v>
      </c>
      <c r="N31">
        <v>1</v>
      </c>
      <c r="O31" s="4">
        <v>0.64090000000000003</v>
      </c>
      <c r="P31">
        <v>7.75</v>
      </c>
      <c r="Q31">
        <v>5.3999999999999999E-2</v>
      </c>
      <c r="R31">
        <v>3.13</v>
      </c>
      <c r="S31">
        <v>0.01</v>
      </c>
      <c r="T31">
        <v>8.9999999999999993E-3</v>
      </c>
      <c r="U31">
        <v>1</v>
      </c>
      <c r="V31" s="4">
        <v>0.98509999999999998</v>
      </c>
      <c r="W31" s="4">
        <v>0.97019999999999995</v>
      </c>
      <c r="X31" s="2">
        <f>(O31*M31*Settings!$J$17)+(P31*V31*U31*M31*Settings!$J$15)+(Q31*V31*U31*M31*Settings!$J$16)+(R31*W31*N31*Settings!$G$15)+(S31*W31*N31*Settings!$G$16)+(T31*(N31+M31)*Settings!$M$15)</f>
        <v>150.4300758</v>
      </c>
    </row>
    <row r="32" spans="1:24" x14ac:dyDescent="0.25">
      <c r="A32" t="str">
        <f t="shared" si="0"/>
        <v>DENCourtland Sutton</v>
      </c>
      <c r="B32" t="str">
        <f>VLOOKUP(C32,'team abbr lookup'!B:C,2,FALSE)</f>
        <v>DEN</v>
      </c>
      <c r="C32" t="s">
        <v>15</v>
      </c>
      <c r="D32" t="s">
        <v>355</v>
      </c>
      <c r="E32" t="s">
        <v>364</v>
      </c>
      <c r="F32" t="s">
        <v>4</v>
      </c>
      <c r="G32" t="s">
        <v>400</v>
      </c>
      <c r="H32" t="s">
        <v>15</v>
      </c>
      <c r="I32">
        <v>301.8</v>
      </c>
      <c r="J32">
        <v>284.39999999999998</v>
      </c>
      <c r="K32" t="s">
        <v>365</v>
      </c>
      <c r="L32" t="s">
        <v>11</v>
      </c>
      <c r="M32">
        <v>110</v>
      </c>
      <c r="N32">
        <v>1</v>
      </c>
      <c r="O32" s="4">
        <v>0.55689999999999995</v>
      </c>
      <c r="P32">
        <v>8.77</v>
      </c>
      <c r="Q32">
        <v>4.8000000000000001E-2</v>
      </c>
      <c r="R32">
        <v>4.71</v>
      </c>
      <c r="S32">
        <v>0.01</v>
      </c>
      <c r="T32">
        <v>8.9999999999999993E-3</v>
      </c>
      <c r="U32">
        <v>1.1000000000000001</v>
      </c>
      <c r="V32" s="4">
        <v>0.98560000000000003</v>
      </c>
      <c r="W32" s="4">
        <v>0.97119999999999995</v>
      </c>
      <c r="X32" s="2">
        <f>(O32*M32*Settings!$J$17)+(P32*V32*U32*M32*Settings!$J$15)+(Q32*V32*U32*M32*Settings!$J$16)+(R32*W32*N32*Settings!$G$15)+(S32*W32*N32*Settings!$G$16)+(T32*(N32+M32)*Settings!$M$15)</f>
        <v>198.71181120000003</v>
      </c>
    </row>
    <row r="33" spans="1:24" x14ac:dyDescent="0.25">
      <c r="A33" t="str">
        <f t="shared" si="0"/>
        <v>DENJerry Jeudy</v>
      </c>
      <c r="B33" t="str">
        <f>VLOOKUP(C33,'team abbr lookup'!B:C,2,FALSE)</f>
        <v>DEN</v>
      </c>
      <c r="C33" t="s">
        <v>15</v>
      </c>
      <c r="D33" t="s">
        <v>355</v>
      </c>
      <c r="E33" t="s">
        <v>364</v>
      </c>
      <c r="F33" t="s">
        <v>6</v>
      </c>
      <c r="G33" t="s">
        <v>401</v>
      </c>
      <c r="H33" t="s">
        <v>355</v>
      </c>
      <c r="I33">
        <v>301.8</v>
      </c>
      <c r="J33">
        <v>284.39999999999998</v>
      </c>
      <c r="K33" t="s">
        <v>355</v>
      </c>
      <c r="L33" t="s">
        <v>11</v>
      </c>
      <c r="M33">
        <v>75</v>
      </c>
      <c r="N33">
        <v>1</v>
      </c>
      <c r="O33" s="4">
        <v>0.61280000000000001</v>
      </c>
      <c r="P33">
        <v>8.4700000000000006</v>
      </c>
      <c r="Q33">
        <v>5.6000000000000001E-2</v>
      </c>
      <c r="R33">
        <v>4.83</v>
      </c>
      <c r="S33">
        <v>0.01</v>
      </c>
      <c r="T33">
        <v>1.0999999999999999E-2</v>
      </c>
      <c r="U33">
        <v>1</v>
      </c>
      <c r="V33" s="4">
        <v>0.98560000000000003</v>
      </c>
      <c r="W33" s="4">
        <v>0.97119999999999995</v>
      </c>
      <c r="X33" s="2">
        <f>(O33*M33*Settings!$J$17)+(P33*V33*U33*M33*Settings!$J$15)+(Q33*V33*U33*M33*Settings!$J$16)+(R33*W33*N33*Settings!$G$15)+(S33*W33*N33*Settings!$G$16)+(T33*(N33+M33)*Settings!$M$15)</f>
        <v>132.26272159999999</v>
      </c>
    </row>
    <row r="34" spans="1:24" x14ac:dyDescent="0.25">
      <c r="A34" t="str">
        <f t="shared" si="0"/>
        <v>DENKJ Hamler</v>
      </c>
      <c r="B34" t="str">
        <f>VLOOKUP(C34,'team abbr lookup'!B:C,2,FALSE)</f>
        <v>DEN</v>
      </c>
      <c r="C34" t="s">
        <v>15</v>
      </c>
      <c r="D34" t="s">
        <v>355</v>
      </c>
      <c r="E34" t="s">
        <v>364</v>
      </c>
      <c r="F34" t="s">
        <v>406</v>
      </c>
      <c r="G34" t="s">
        <v>402</v>
      </c>
      <c r="H34" t="s">
        <v>355</v>
      </c>
      <c r="I34">
        <v>301.8</v>
      </c>
      <c r="J34">
        <v>284.39999999999998</v>
      </c>
      <c r="K34" t="s">
        <v>355</v>
      </c>
      <c r="L34" t="s">
        <v>11</v>
      </c>
      <c r="M34">
        <v>37</v>
      </c>
      <c r="N34">
        <v>1</v>
      </c>
      <c r="O34" s="4">
        <v>0.64090000000000003</v>
      </c>
      <c r="P34">
        <v>7.75</v>
      </c>
      <c r="Q34">
        <v>5.3999999999999999E-2</v>
      </c>
      <c r="R34">
        <v>3.13</v>
      </c>
      <c r="S34">
        <v>0.01</v>
      </c>
      <c r="T34">
        <v>8.9999999999999993E-3</v>
      </c>
      <c r="U34">
        <v>1</v>
      </c>
      <c r="V34" s="4">
        <v>0.98560000000000003</v>
      </c>
      <c r="W34" s="4">
        <v>0.97119999999999995</v>
      </c>
      <c r="X34" s="2">
        <f>(O34*M34*Settings!$J$17)+(P34*V34*U34*M34*Settings!$J$15)+(Q34*V34*U34*M34*Settings!$J$16)+(R34*W34*N34*Settings!$G$15)+(S34*W34*N34*Settings!$G$16)+(T34*(N34+M34)*Settings!$M$15)</f>
        <v>63.469010400000016</v>
      </c>
    </row>
    <row r="35" spans="1:24" x14ac:dyDescent="0.25">
      <c r="A35" t="str">
        <f t="shared" si="0"/>
        <v>DETKenny Golladay</v>
      </c>
      <c r="B35" t="str">
        <f>VLOOKUP(C35,'team abbr lookup'!B:C,2,FALSE)</f>
        <v>DET</v>
      </c>
      <c r="C35" t="s">
        <v>62</v>
      </c>
      <c r="D35" t="s">
        <v>355</v>
      </c>
      <c r="E35" t="s">
        <v>355</v>
      </c>
      <c r="F35" t="s">
        <v>63</v>
      </c>
      <c r="G35" t="s">
        <v>400</v>
      </c>
      <c r="H35" t="s">
        <v>62</v>
      </c>
      <c r="I35">
        <v>297.2</v>
      </c>
      <c r="J35">
        <v>288.39999999999998</v>
      </c>
      <c r="K35" t="s">
        <v>366</v>
      </c>
      <c r="L35" t="s">
        <v>366</v>
      </c>
      <c r="M35">
        <v>117</v>
      </c>
      <c r="N35">
        <v>0</v>
      </c>
      <c r="O35" s="4">
        <v>0.56979999999999997</v>
      </c>
      <c r="P35">
        <v>9.81</v>
      </c>
      <c r="Q35">
        <v>7.6999999999999999E-2</v>
      </c>
      <c r="R35">
        <v>8</v>
      </c>
      <c r="S35">
        <v>0.01</v>
      </c>
      <c r="T35">
        <v>7.0000000000000001E-3</v>
      </c>
      <c r="U35">
        <v>1.05</v>
      </c>
      <c r="V35" s="4">
        <v>0.99260000000000004</v>
      </c>
      <c r="W35" s="4">
        <v>0.98519999999999996</v>
      </c>
      <c r="X35" s="2">
        <f>(O35*M35*Settings!$J$17)+(P35*V35*U35*M35*Settings!$J$15)+(Q35*V35*U35*M35*Settings!$J$16)+(R35*W35*N35*Settings!$G$15)+(S35*W35*N35*Settings!$G$16)+(T35*(N35+M35)*Settings!$M$15)</f>
        <v>240.98933313000001</v>
      </c>
    </row>
    <row r="36" spans="1:24" x14ac:dyDescent="0.25">
      <c r="A36" t="str">
        <f t="shared" si="0"/>
        <v>DETMarvin Jones</v>
      </c>
      <c r="B36" t="str">
        <f>VLOOKUP(C36,'team abbr lookup'!B:C,2,FALSE)</f>
        <v>DET</v>
      </c>
      <c r="C36" t="s">
        <v>62</v>
      </c>
      <c r="D36" t="s">
        <v>355</v>
      </c>
      <c r="E36" t="s">
        <v>355</v>
      </c>
      <c r="F36" t="s">
        <v>64</v>
      </c>
      <c r="G36" t="s">
        <v>401</v>
      </c>
      <c r="H36" t="s">
        <v>62</v>
      </c>
      <c r="I36">
        <v>297.2</v>
      </c>
      <c r="J36">
        <v>288.39999999999998</v>
      </c>
      <c r="K36" t="s">
        <v>366</v>
      </c>
      <c r="L36" t="s">
        <v>366</v>
      </c>
      <c r="M36">
        <v>89</v>
      </c>
      <c r="N36">
        <v>1</v>
      </c>
      <c r="O36" s="4">
        <v>0.65159999999999996</v>
      </c>
      <c r="P36">
        <v>8.4700000000000006</v>
      </c>
      <c r="Q36">
        <v>9.1999999999999998E-2</v>
      </c>
      <c r="R36">
        <v>0</v>
      </c>
      <c r="S36">
        <v>0.01</v>
      </c>
      <c r="T36">
        <v>0</v>
      </c>
      <c r="U36">
        <v>1.05</v>
      </c>
      <c r="V36" s="4">
        <v>0.99260000000000004</v>
      </c>
      <c r="W36" s="4">
        <v>0.98519999999999996</v>
      </c>
      <c r="X36" s="2">
        <f>(O36*M36*Settings!$J$17)+(P36*V36*U36*M36*Settings!$J$15)+(Q36*V36*U36*M36*Settings!$J$16)+(R36*W36*N36*Settings!$G$15)+(S36*W36*N36*Settings!$G$16)+(T36*(N36+M36)*Settings!$M$15)</f>
        <v>187.82061153000001</v>
      </c>
    </row>
    <row r="37" spans="1:24" x14ac:dyDescent="0.25">
      <c r="A37" t="str">
        <f t="shared" si="0"/>
        <v>DETDanny Amendola</v>
      </c>
      <c r="B37" t="str">
        <f>VLOOKUP(C37,'team abbr lookup'!B:C,2,FALSE)</f>
        <v>DET</v>
      </c>
      <c r="C37" t="s">
        <v>62</v>
      </c>
      <c r="D37" t="s">
        <v>355</v>
      </c>
      <c r="E37" t="s">
        <v>355</v>
      </c>
      <c r="F37" t="s">
        <v>65</v>
      </c>
      <c r="G37" t="s">
        <v>402</v>
      </c>
      <c r="H37" t="s">
        <v>62</v>
      </c>
      <c r="I37">
        <v>297.2</v>
      </c>
      <c r="J37">
        <v>288.39999999999998</v>
      </c>
      <c r="K37" t="s">
        <v>366</v>
      </c>
      <c r="L37" t="s">
        <v>366</v>
      </c>
      <c r="M37">
        <v>82</v>
      </c>
      <c r="N37">
        <v>0</v>
      </c>
      <c r="O37" s="4">
        <v>0.67030000000000001</v>
      </c>
      <c r="P37">
        <v>7.07</v>
      </c>
      <c r="Q37">
        <v>1.0999999999999999E-2</v>
      </c>
      <c r="R37">
        <v>-2</v>
      </c>
      <c r="S37">
        <v>0.01</v>
      </c>
      <c r="T37">
        <v>2.3E-2</v>
      </c>
      <c r="U37">
        <v>1.05</v>
      </c>
      <c r="V37" s="4">
        <v>0.99260000000000004</v>
      </c>
      <c r="W37" s="4">
        <v>0.98519999999999996</v>
      </c>
      <c r="X37" s="2">
        <f>(O37*M37*Settings!$J$17)+(P37*V37*U37*M37*Settings!$J$15)+(Q37*V37*U37*M37*Settings!$J$16)+(R37*W37*N37*Settings!$G$15)+(S37*W37*N37*Settings!$G$16)+(T37*(N37+M37)*Settings!$M$15)</f>
        <v>117.25539078000001</v>
      </c>
    </row>
    <row r="38" spans="1:24" x14ac:dyDescent="0.25">
      <c r="A38" t="str">
        <f t="shared" si="0"/>
        <v>GBDavante Adams</v>
      </c>
      <c r="B38" t="str">
        <f>VLOOKUP(C38,'team abbr lookup'!B:C,2,FALSE)</f>
        <v>GB</v>
      </c>
      <c r="C38" t="s">
        <v>201</v>
      </c>
      <c r="D38" t="s">
        <v>355</v>
      </c>
      <c r="E38" t="s">
        <v>355</v>
      </c>
      <c r="F38" t="s">
        <v>202</v>
      </c>
      <c r="G38" t="s">
        <v>400</v>
      </c>
      <c r="H38" t="s">
        <v>201</v>
      </c>
      <c r="I38">
        <v>328.2</v>
      </c>
      <c r="J38">
        <v>324.8</v>
      </c>
      <c r="K38" t="s">
        <v>209</v>
      </c>
      <c r="L38" t="s">
        <v>209</v>
      </c>
      <c r="M38">
        <v>155</v>
      </c>
      <c r="N38">
        <v>0</v>
      </c>
      <c r="O38" s="4">
        <v>0.65480000000000005</v>
      </c>
      <c r="P38">
        <v>7.99</v>
      </c>
      <c r="Q38">
        <v>6.0999999999999999E-2</v>
      </c>
      <c r="R38">
        <v>0</v>
      </c>
      <c r="S38">
        <v>0.01</v>
      </c>
      <c r="T38">
        <v>6.0000000000000001E-3</v>
      </c>
      <c r="U38">
        <v>1</v>
      </c>
      <c r="V38" s="4">
        <v>0.99739999999999995</v>
      </c>
      <c r="W38" s="4">
        <v>0.99480000000000002</v>
      </c>
      <c r="X38" s="2">
        <f>(O38*M38*Settings!$J$17)+(P38*V38*U38*M38*Settings!$J$15)+(Q38*V38*U38*M38*Settings!$J$16)+(R38*W38*N38*Settings!$G$15)+(S38*W38*N38*Settings!$G$16)+(T38*(N38+M38)*Settings!$M$15)</f>
        <v>279.73950500000001</v>
      </c>
    </row>
    <row r="39" spans="1:24" x14ac:dyDescent="0.25">
      <c r="A39" t="str">
        <f t="shared" si="0"/>
        <v>GBAllen Lazard</v>
      </c>
      <c r="B39" t="str">
        <f>VLOOKUP(C39,'team abbr lookup'!B:C,2,FALSE)</f>
        <v>GB</v>
      </c>
      <c r="C39" t="s">
        <v>201</v>
      </c>
      <c r="D39" t="s">
        <v>355</v>
      </c>
      <c r="E39" t="s">
        <v>355</v>
      </c>
      <c r="F39" t="s">
        <v>203</v>
      </c>
      <c r="G39" t="s">
        <v>401</v>
      </c>
      <c r="H39" t="s">
        <v>201</v>
      </c>
      <c r="I39">
        <v>328.2</v>
      </c>
      <c r="J39">
        <v>324.8</v>
      </c>
      <c r="K39" t="s">
        <v>209</v>
      </c>
      <c r="L39" t="s">
        <v>209</v>
      </c>
      <c r="M39">
        <v>72</v>
      </c>
      <c r="N39">
        <v>1</v>
      </c>
      <c r="O39" s="4">
        <v>0.67620000000000002</v>
      </c>
      <c r="P39">
        <v>9.15</v>
      </c>
      <c r="Q39">
        <v>5.7000000000000002E-2</v>
      </c>
      <c r="R39">
        <v>12</v>
      </c>
      <c r="S39">
        <v>0.01</v>
      </c>
      <c r="T39">
        <v>0</v>
      </c>
      <c r="U39">
        <v>1</v>
      </c>
      <c r="V39" s="4">
        <v>0.99739999999999995</v>
      </c>
      <c r="W39" s="4">
        <v>0.99480000000000002</v>
      </c>
      <c r="X39" s="2">
        <f>(O39*M39*Settings!$J$17)+(P39*V39*U39*M39*Settings!$J$15)+(Q39*V39*U39*M39*Settings!$J$16)+(R39*W39*N39*Settings!$G$15)+(S39*W39*N39*Settings!$G$16)+(T39*(N39+M39)*Settings!$M$15)</f>
        <v>140.2085376</v>
      </c>
    </row>
    <row r="40" spans="1:24" x14ac:dyDescent="0.25">
      <c r="A40" t="str">
        <f t="shared" si="0"/>
        <v>GBMarquez Valdes-Scantling</v>
      </c>
      <c r="B40" t="str">
        <f>VLOOKUP(C40,'team abbr lookup'!B:C,2,FALSE)</f>
        <v>GB</v>
      </c>
      <c r="C40" t="s">
        <v>201</v>
      </c>
      <c r="D40" t="s">
        <v>355</v>
      </c>
      <c r="E40" t="s">
        <v>355</v>
      </c>
      <c r="F40" t="s">
        <v>204</v>
      </c>
      <c r="G40" t="s">
        <v>402</v>
      </c>
      <c r="H40" t="s">
        <v>201</v>
      </c>
      <c r="I40">
        <v>328.2</v>
      </c>
      <c r="J40">
        <v>324.8</v>
      </c>
      <c r="K40" t="s">
        <v>209</v>
      </c>
      <c r="L40" t="s">
        <v>209</v>
      </c>
      <c r="M40">
        <v>41</v>
      </c>
      <c r="N40">
        <v>1</v>
      </c>
      <c r="O40" s="4">
        <v>0.48649999999999999</v>
      </c>
      <c r="P40">
        <v>8.0299999999999994</v>
      </c>
      <c r="Q40">
        <v>3.1E-2</v>
      </c>
      <c r="R40">
        <v>7.83</v>
      </c>
      <c r="S40">
        <v>0.01</v>
      </c>
      <c r="T40">
        <v>0</v>
      </c>
      <c r="U40">
        <v>1</v>
      </c>
      <c r="V40" s="4">
        <v>0.99739999999999995</v>
      </c>
      <c r="W40" s="4">
        <v>0.99480000000000002</v>
      </c>
      <c r="X40" s="2">
        <f>(O40*M40*Settings!$J$17)+(P40*V40*U40*M40*Settings!$J$15)+(Q40*V40*U40*M40*Settings!$J$16)+(R40*W40*N40*Settings!$G$15)+(S40*W40*N40*Settings!$G$16)+(T40*(N40+M40)*Settings!$M$15)</f>
        <v>61.228688999999996</v>
      </c>
    </row>
    <row r="41" spans="1:24" x14ac:dyDescent="0.25">
      <c r="A41" t="str">
        <f t="shared" si="0"/>
        <v>GBEquanimeous St. Brown</v>
      </c>
      <c r="B41" t="str">
        <f>VLOOKUP(C41,'team abbr lookup'!B:C,2,FALSE)</f>
        <v>GB</v>
      </c>
      <c r="C41" t="s">
        <v>201</v>
      </c>
      <c r="D41" t="s">
        <v>355</v>
      </c>
      <c r="E41" t="s">
        <v>355</v>
      </c>
      <c r="F41" t="s">
        <v>206</v>
      </c>
      <c r="G41" t="s">
        <v>450</v>
      </c>
      <c r="H41" t="s">
        <v>201</v>
      </c>
      <c r="I41">
        <v>328.2</v>
      </c>
      <c r="J41">
        <v>324.8</v>
      </c>
      <c r="K41" t="s">
        <v>209</v>
      </c>
      <c r="L41" t="s">
        <v>209</v>
      </c>
      <c r="M41">
        <v>39</v>
      </c>
      <c r="N41">
        <v>0</v>
      </c>
      <c r="O41" s="4">
        <v>0.58330000000000004</v>
      </c>
      <c r="P41">
        <v>9.11</v>
      </c>
      <c r="Q41">
        <v>0.01</v>
      </c>
      <c r="R41">
        <v>5</v>
      </c>
      <c r="S41">
        <v>0.01</v>
      </c>
      <c r="T41">
        <v>0</v>
      </c>
      <c r="U41">
        <v>1</v>
      </c>
      <c r="V41" s="4">
        <v>0.99739999999999995</v>
      </c>
      <c r="W41" s="4">
        <v>0.99480000000000002</v>
      </c>
      <c r="X41" s="2">
        <f>(O41*M41*Settings!$J$17)+(P41*V41*U41*M41*Settings!$J$15)+(Q41*V41*U41*M41*Settings!$J$16)+(R41*W41*N41*Settings!$G$15)+(S41*W41*N41*Settings!$G$16)+(T41*(N41+M41)*Settings!$M$15)</f>
        <v>60.519240600000003</v>
      </c>
    </row>
    <row r="42" spans="1:24" x14ac:dyDescent="0.25">
      <c r="A42" t="str">
        <f t="shared" si="0"/>
        <v>GBJake Kumerow</v>
      </c>
      <c r="B42" t="str">
        <f>VLOOKUP(C42,'team abbr lookup'!B:C,2,FALSE)</f>
        <v>GB</v>
      </c>
      <c r="C42" t="s">
        <v>201</v>
      </c>
      <c r="D42" t="s">
        <v>355</v>
      </c>
      <c r="E42" t="s">
        <v>355</v>
      </c>
      <c r="F42" t="s">
        <v>205</v>
      </c>
      <c r="G42" t="s">
        <v>451</v>
      </c>
      <c r="H42" t="s">
        <v>201</v>
      </c>
      <c r="I42">
        <v>328.2</v>
      </c>
      <c r="J42">
        <v>324.8</v>
      </c>
      <c r="K42" t="s">
        <v>209</v>
      </c>
      <c r="L42" t="s">
        <v>209</v>
      </c>
      <c r="M42">
        <v>26</v>
      </c>
      <c r="N42">
        <v>0</v>
      </c>
      <c r="O42" s="4">
        <v>0.6038</v>
      </c>
      <c r="P42">
        <v>10.210000000000001</v>
      </c>
      <c r="Q42">
        <v>6.3E-2</v>
      </c>
      <c r="R42">
        <v>0</v>
      </c>
      <c r="S42">
        <v>0.01</v>
      </c>
      <c r="T42">
        <v>0</v>
      </c>
      <c r="U42">
        <v>1</v>
      </c>
      <c r="V42" s="4">
        <v>0.99739999999999995</v>
      </c>
      <c r="W42" s="4">
        <v>0.99480000000000002</v>
      </c>
      <c r="X42" s="2">
        <f>(O42*M42*Settings!$J$17)+(P42*V42*U42*M42*Settings!$J$15)+(Q42*V42*U42*M42*Settings!$J$16)+(R42*W42*N42*Settings!$G$15)+(S42*W42*N42*Settings!$G$16)+(T42*(N42+M42)*Settings!$M$15)</f>
        <v>51.978227599999997</v>
      </c>
    </row>
    <row r="43" spans="1:24" x14ac:dyDescent="0.25">
      <c r="A43" t="str">
        <f t="shared" si="0"/>
        <v>HOUBrandin Cooks</v>
      </c>
      <c r="B43" t="str">
        <f>VLOOKUP(C43,'team abbr lookup'!B:C,2,FALSE)</f>
        <v>HOU</v>
      </c>
      <c r="C43" t="s">
        <v>34</v>
      </c>
      <c r="D43" t="s">
        <v>355</v>
      </c>
      <c r="E43" t="s">
        <v>355</v>
      </c>
      <c r="F43" t="s">
        <v>36</v>
      </c>
      <c r="G43" t="s">
        <v>400</v>
      </c>
      <c r="H43" t="s">
        <v>175</v>
      </c>
      <c r="I43">
        <v>318.8</v>
      </c>
      <c r="J43">
        <v>296</v>
      </c>
      <c r="K43" t="s">
        <v>183</v>
      </c>
      <c r="L43" t="s">
        <v>41</v>
      </c>
      <c r="M43">
        <v>90</v>
      </c>
      <c r="N43">
        <v>5</v>
      </c>
      <c r="O43" s="4">
        <v>0.62839999999999996</v>
      </c>
      <c r="P43">
        <v>9.08</v>
      </c>
      <c r="Q43">
        <v>4.8000000000000001E-2</v>
      </c>
      <c r="R43">
        <v>7.82</v>
      </c>
      <c r="S43">
        <v>6.3E-2</v>
      </c>
      <c r="T43">
        <v>6.0000000000000001E-3</v>
      </c>
      <c r="U43">
        <v>1</v>
      </c>
      <c r="V43" s="4">
        <v>0.98209999999999997</v>
      </c>
      <c r="W43" s="4">
        <v>0.96419999999999995</v>
      </c>
      <c r="X43" s="2">
        <f>(O43*M43*Settings!$J$17)+(P43*V43*U43*M43*Settings!$J$15)+(Q43*V43*U43*M43*Settings!$J$16)+(R43*W43*N43*Settings!$G$15)+(S43*W43*N43*Settings!$G$16)+(T43*(N43+M43)*Settings!$M$15)</f>
        <v>166.72160400000001</v>
      </c>
    </row>
    <row r="44" spans="1:24" x14ac:dyDescent="0.25">
      <c r="A44" t="str">
        <f t="shared" si="0"/>
        <v>HOUWill Fuller</v>
      </c>
      <c r="B44" t="str">
        <f>VLOOKUP(C44,'team abbr lookup'!B:C,2,FALSE)</f>
        <v>HOU</v>
      </c>
      <c r="C44" t="s">
        <v>34</v>
      </c>
      <c r="D44" t="s">
        <v>355</v>
      </c>
      <c r="E44" t="s">
        <v>355</v>
      </c>
      <c r="F44" t="s">
        <v>35</v>
      </c>
      <c r="G44" t="s">
        <v>401</v>
      </c>
      <c r="H44" t="s">
        <v>34</v>
      </c>
      <c r="I44">
        <v>312.2</v>
      </c>
      <c r="J44">
        <v>296</v>
      </c>
      <c r="K44" t="s">
        <v>41</v>
      </c>
      <c r="L44" t="s">
        <v>41</v>
      </c>
      <c r="M44">
        <v>84</v>
      </c>
      <c r="N44">
        <v>3</v>
      </c>
      <c r="O44" s="4">
        <v>0.69520000000000004</v>
      </c>
      <c r="P44">
        <v>9.86</v>
      </c>
      <c r="Q44">
        <v>8.3000000000000004E-2</v>
      </c>
      <c r="R44">
        <v>4.5</v>
      </c>
      <c r="S44">
        <v>0.01</v>
      </c>
      <c r="T44">
        <v>1.0999999999999999E-2</v>
      </c>
      <c r="U44">
        <v>1</v>
      </c>
      <c r="V44" s="4">
        <v>0.98699999999999999</v>
      </c>
      <c r="W44" s="4">
        <v>0.97409999999999997</v>
      </c>
      <c r="X44" s="2">
        <f>(O44*M44*Settings!$J$17)+(P44*V44*U44*M44*Settings!$J$15)+(Q44*V44*U44*M44*Settings!$J$16)+(R44*W44*N44*Settings!$G$15)+(S44*W44*N44*Settings!$G$16)+(T44*(N44+M44)*Settings!$M$15)</f>
        <v>181.00864500000003</v>
      </c>
    </row>
    <row r="45" spans="1:24" x14ac:dyDescent="0.25">
      <c r="A45" t="str">
        <f t="shared" si="0"/>
        <v>HOURandall Cobb</v>
      </c>
      <c r="B45" t="str">
        <f>VLOOKUP(C45,'team abbr lookup'!B:C,2,FALSE)</f>
        <v>HOU</v>
      </c>
      <c r="C45" t="s">
        <v>34</v>
      </c>
      <c r="D45" t="s">
        <v>355</v>
      </c>
      <c r="E45" t="s">
        <v>355</v>
      </c>
      <c r="F45" t="s">
        <v>37</v>
      </c>
      <c r="G45" t="s">
        <v>402</v>
      </c>
      <c r="H45" t="s">
        <v>137</v>
      </c>
      <c r="I45">
        <v>358.6</v>
      </c>
      <c r="J45">
        <v>296</v>
      </c>
      <c r="K45" t="s">
        <v>143</v>
      </c>
      <c r="L45" t="s">
        <v>41</v>
      </c>
      <c r="M45">
        <v>64</v>
      </c>
      <c r="N45">
        <v>3</v>
      </c>
      <c r="O45" s="4">
        <v>0.65200000000000002</v>
      </c>
      <c r="P45">
        <v>8.98</v>
      </c>
      <c r="Q45">
        <v>3.5000000000000003E-2</v>
      </c>
      <c r="R45">
        <v>3.67</v>
      </c>
      <c r="S45">
        <v>0.01</v>
      </c>
      <c r="T45">
        <v>2.1999999999999999E-2</v>
      </c>
      <c r="U45">
        <v>1</v>
      </c>
      <c r="V45" s="4">
        <v>0.95640000000000003</v>
      </c>
      <c r="W45" s="4">
        <v>0.91269999999999996</v>
      </c>
      <c r="X45" s="2">
        <f>(O45*M45*Settings!$J$17)+(P45*V45*U45*M45*Settings!$J$15)+(Q45*V45*U45*M45*Settings!$J$16)+(R45*W45*N45*Settings!$G$15)+(S45*W45*N45*Settings!$G$16)+(T45*(N45+M45)*Settings!$M$15)</f>
        <v>107.76940550000002</v>
      </c>
    </row>
    <row r="46" spans="1:24" x14ac:dyDescent="0.25">
      <c r="A46" t="str">
        <f t="shared" si="0"/>
        <v>HOUKenny Stills</v>
      </c>
      <c r="B46" t="str">
        <f>VLOOKUP(C46,'team abbr lookup'!B:C,2,FALSE)</f>
        <v>HOU</v>
      </c>
      <c r="C46" t="s">
        <v>34</v>
      </c>
      <c r="D46" t="s">
        <v>355</v>
      </c>
      <c r="E46" t="s">
        <v>355</v>
      </c>
      <c r="F46" t="s">
        <v>38</v>
      </c>
      <c r="G46" t="s">
        <v>450</v>
      </c>
      <c r="H46" t="s">
        <v>137</v>
      </c>
      <c r="I46">
        <v>358.6</v>
      </c>
      <c r="J46">
        <v>296</v>
      </c>
      <c r="K46" t="s">
        <v>143</v>
      </c>
      <c r="L46" t="s">
        <v>41</v>
      </c>
      <c r="M46">
        <v>43</v>
      </c>
      <c r="N46">
        <v>0</v>
      </c>
      <c r="O46" s="4">
        <v>0.6724</v>
      </c>
      <c r="P46">
        <v>9.6300000000000008</v>
      </c>
      <c r="Q46">
        <v>8.4000000000000005E-2</v>
      </c>
      <c r="R46">
        <v>0</v>
      </c>
      <c r="S46">
        <v>0.01</v>
      </c>
      <c r="T46">
        <v>1.2E-2</v>
      </c>
      <c r="U46">
        <v>1</v>
      </c>
      <c r="V46" s="4">
        <v>0.95640000000000003</v>
      </c>
      <c r="W46" s="4">
        <v>0.91269999999999996</v>
      </c>
      <c r="X46" s="2">
        <f>(O46*M46*Settings!$J$17)+(P46*V46*U46*M46*Settings!$J$15)+(Q46*V46*U46*M46*Settings!$J$16)+(R46*W46*N46*Settings!$G$15)+(S46*W46*N46*Settings!$G$16)+(T46*(N46+M46)*Settings!$M$15)</f>
        <v>88.211868400000014</v>
      </c>
    </row>
    <row r="47" spans="1:24" x14ac:dyDescent="0.25">
      <c r="A47" t="str">
        <f t="shared" si="0"/>
        <v>INDT.Y. Hilton</v>
      </c>
      <c r="B47" t="str">
        <f>VLOOKUP(C47,'team abbr lookup'!B:C,2,FALSE)</f>
        <v>IND</v>
      </c>
      <c r="C47" t="s">
        <v>164</v>
      </c>
      <c r="D47" t="s">
        <v>355</v>
      </c>
      <c r="E47" t="s">
        <v>355</v>
      </c>
      <c r="F47" t="s">
        <v>165</v>
      </c>
      <c r="G47" t="s">
        <v>400</v>
      </c>
      <c r="H47" t="s">
        <v>164</v>
      </c>
      <c r="I47">
        <v>328.6</v>
      </c>
      <c r="J47">
        <v>331.8</v>
      </c>
      <c r="K47" t="s">
        <v>172</v>
      </c>
      <c r="L47" t="s">
        <v>171</v>
      </c>
      <c r="M47">
        <v>103</v>
      </c>
      <c r="N47">
        <v>0</v>
      </c>
      <c r="O47" s="4">
        <v>0.64839999999999998</v>
      </c>
      <c r="P47">
        <v>8.8800000000000008</v>
      </c>
      <c r="Q47">
        <v>5.8999999999999997E-2</v>
      </c>
      <c r="R47">
        <v>0</v>
      </c>
      <c r="S47">
        <v>0.01</v>
      </c>
      <c r="T47">
        <v>8.0000000000000002E-3</v>
      </c>
      <c r="U47">
        <v>1</v>
      </c>
      <c r="V47" s="4">
        <v>1.0024</v>
      </c>
      <c r="W47" s="4">
        <v>1.0048999999999999</v>
      </c>
      <c r="X47" s="2">
        <f>(O47*M47*Settings!$J$17)+(P47*V47*U47*M47*Settings!$J$15)+(Q47*V47*U47*M47*Settings!$J$16)+(R47*W47*N47*Settings!$G$15)+(S47*W47*N47*Settings!$G$16)+(T47*(N47+M47)*Settings!$M$15)</f>
        <v>193.37022240000002</v>
      </c>
    </row>
    <row r="48" spans="1:24" x14ac:dyDescent="0.25">
      <c r="A48" t="str">
        <f t="shared" si="0"/>
        <v>INDMichael Pittman Jr.</v>
      </c>
      <c r="B48" t="str">
        <f>VLOOKUP(C48,'team abbr lookup'!B:C,2,FALSE)</f>
        <v>IND</v>
      </c>
      <c r="C48" t="s">
        <v>164</v>
      </c>
      <c r="D48" t="s">
        <v>355</v>
      </c>
      <c r="E48" t="s">
        <v>355</v>
      </c>
      <c r="F48" t="s">
        <v>407</v>
      </c>
      <c r="G48" t="s">
        <v>401</v>
      </c>
      <c r="H48" t="s">
        <v>355</v>
      </c>
      <c r="I48">
        <v>328.6</v>
      </c>
      <c r="J48">
        <v>331.8</v>
      </c>
      <c r="K48" t="s">
        <v>355</v>
      </c>
      <c r="L48" t="s">
        <v>171</v>
      </c>
      <c r="M48">
        <v>73</v>
      </c>
      <c r="N48">
        <v>1</v>
      </c>
      <c r="O48" s="4">
        <v>0.61280000000000001</v>
      </c>
      <c r="P48">
        <v>8.4700000000000006</v>
      </c>
      <c r="Q48">
        <v>5.6000000000000001E-2</v>
      </c>
      <c r="R48">
        <v>4.83</v>
      </c>
      <c r="S48">
        <v>0.01</v>
      </c>
      <c r="T48">
        <v>1.0999999999999999E-2</v>
      </c>
      <c r="U48">
        <v>1</v>
      </c>
      <c r="V48" s="4">
        <v>1.0024</v>
      </c>
      <c r="W48" s="4">
        <v>1.0048999999999999</v>
      </c>
      <c r="X48" s="2">
        <f>(O48*M48*Settings!$J$17)+(P48*V48*U48*M48*Settings!$J$15)+(Q48*V48*U48*M48*Settings!$J$16)+(R48*W48*N48*Settings!$G$15)+(S48*W48*N48*Settings!$G$16)+(T48*(N48+M48)*Settings!$M$15)</f>
        <v>130.21832230000001</v>
      </c>
    </row>
    <row r="49" spans="1:24" x14ac:dyDescent="0.25">
      <c r="A49" t="str">
        <f t="shared" si="0"/>
        <v>INDParris Campbell</v>
      </c>
      <c r="B49" t="str">
        <f>VLOOKUP(C49,'team abbr lookup'!B:C,2,FALSE)</f>
        <v>IND</v>
      </c>
      <c r="C49" t="s">
        <v>164</v>
      </c>
      <c r="D49" t="s">
        <v>355</v>
      </c>
      <c r="E49" t="s">
        <v>355</v>
      </c>
      <c r="F49" t="s">
        <v>166</v>
      </c>
      <c r="G49" t="s">
        <v>402</v>
      </c>
      <c r="H49" t="s">
        <v>164</v>
      </c>
      <c r="I49">
        <v>328.6</v>
      </c>
      <c r="J49">
        <v>331.8</v>
      </c>
      <c r="K49" t="s">
        <v>172</v>
      </c>
      <c r="L49" t="s">
        <v>171</v>
      </c>
      <c r="M49">
        <v>47</v>
      </c>
      <c r="N49">
        <v>3</v>
      </c>
      <c r="O49" s="4">
        <v>0.75</v>
      </c>
      <c r="P49">
        <v>5.29</v>
      </c>
      <c r="Q49">
        <v>4.2000000000000003E-2</v>
      </c>
      <c r="R49">
        <v>8.5</v>
      </c>
      <c r="S49">
        <v>0.01</v>
      </c>
      <c r="T49">
        <v>0.107</v>
      </c>
      <c r="U49">
        <v>1</v>
      </c>
      <c r="V49" s="4">
        <v>1.0024</v>
      </c>
      <c r="W49" s="4">
        <v>1.0048999999999999</v>
      </c>
      <c r="X49" s="2">
        <f>(O49*M49*Settings!$J$17)+(P49*V49*U49*M49*Settings!$J$15)+(Q49*V49*U49*M49*Settings!$J$16)+(R49*W49*N49*Settings!$G$15)+(S49*W49*N49*Settings!$G$16)+(T49*(N49+M49)*Settings!$M$15)</f>
        <v>64.088473799999989</v>
      </c>
    </row>
    <row r="50" spans="1:24" x14ac:dyDescent="0.25">
      <c r="A50" t="str">
        <f t="shared" si="0"/>
        <v>INDZach Pascal</v>
      </c>
      <c r="B50" t="str">
        <f>VLOOKUP(C50,'team abbr lookup'!B:C,2,FALSE)</f>
        <v>IND</v>
      </c>
      <c r="C50" t="s">
        <v>164</v>
      </c>
      <c r="D50" t="s">
        <v>355</v>
      </c>
      <c r="E50" t="s">
        <v>355</v>
      </c>
      <c r="F50" t="s">
        <v>167</v>
      </c>
      <c r="G50" t="s">
        <v>450</v>
      </c>
      <c r="H50" t="s">
        <v>164</v>
      </c>
      <c r="I50">
        <v>328.6</v>
      </c>
      <c r="J50">
        <v>331.8</v>
      </c>
      <c r="K50" t="s">
        <v>172</v>
      </c>
      <c r="L50" t="s">
        <v>171</v>
      </c>
      <c r="M50">
        <v>38</v>
      </c>
      <c r="N50">
        <v>1</v>
      </c>
      <c r="O50" s="4">
        <v>0.57369999999999999</v>
      </c>
      <c r="P50">
        <v>7.8</v>
      </c>
      <c r="Q50">
        <v>5.8999999999999997E-2</v>
      </c>
      <c r="R50">
        <v>7</v>
      </c>
      <c r="S50">
        <v>0.01</v>
      </c>
      <c r="T50">
        <v>0</v>
      </c>
      <c r="U50">
        <v>1</v>
      </c>
      <c r="V50" s="4">
        <v>1.0024</v>
      </c>
      <c r="W50" s="4">
        <v>1.0048999999999999</v>
      </c>
      <c r="X50" s="2">
        <f>(O50*M50*Settings!$J$17)+(P50*V50*U50*M50*Settings!$J$15)+(Q50*V50*U50*M50*Settings!$J$16)+(R50*W50*N50*Settings!$G$15)+(S50*W50*N50*Settings!$G$16)+(T50*(N50+M50)*Settings!$M$15)</f>
        <v>65.759744799999993</v>
      </c>
    </row>
    <row r="51" spans="1:24" x14ac:dyDescent="0.25">
      <c r="A51" t="str">
        <f t="shared" si="0"/>
        <v>JACDJ Chark</v>
      </c>
      <c r="B51" t="str">
        <f>VLOOKUP(C51,'team abbr lookup'!B:C,2,FALSE)</f>
        <v>JAC</v>
      </c>
      <c r="C51" t="s">
        <v>70</v>
      </c>
      <c r="D51" t="s">
        <v>355</v>
      </c>
      <c r="E51" t="s">
        <v>367</v>
      </c>
      <c r="F51" t="s">
        <v>408</v>
      </c>
      <c r="G51" t="s">
        <v>400</v>
      </c>
      <c r="H51" t="s">
        <v>70</v>
      </c>
      <c r="I51">
        <v>313.39999999999998</v>
      </c>
      <c r="J51">
        <v>303</v>
      </c>
      <c r="K51" t="s">
        <v>77</v>
      </c>
      <c r="L51" t="s">
        <v>77</v>
      </c>
      <c r="M51">
        <v>135</v>
      </c>
      <c r="N51">
        <v>1</v>
      </c>
      <c r="O51" s="4">
        <v>0.59699999999999998</v>
      </c>
      <c r="P51">
        <v>8.17</v>
      </c>
      <c r="Q51">
        <v>5.2999999999999999E-2</v>
      </c>
      <c r="R51">
        <v>10</v>
      </c>
      <c r="S51">
        <v>0.01</v>
      </c>
      <c r="T51">
        <v>7.0000000000000001E-3</v>
      </c>
      <c r="U51">
        <v>0.95</v>
      </c>
      <c r="V51" s="4">
        <v>0.99170000000000003</v>
      </c>
      <c r="W51" s="4">
        <v>0.98340000000000005</v>
      </c>
      <c r="X51" s="2">
        <f>(O51*M51*Settings!$J$17)+(P51*V51*U51*M51*Settings!$J$15)+(Q51*V51*U51*M51*Settings!$J$16)+(R51*W51*N51*Settings!$G$15)+(S51*W51*N51*Settings!$G$16)+(T51*(N51+M51)*Settings!$M$15)</f>
        <v>224.08897487499999</v>
      </c>
    </row>
    <row r="52" spans="1:24" x14ac:dyDescent="0.25">
      <c r="A52" t="str">
        <f t="shared" si="0"/>
        <v>JACDede Westbrook</v>
      </c>
      <c r="B52" t="str">
        <f>VLOOKUP(C52,'team abbr lookup'!B:C,2,FALSE)</f>
        <v>JAC</v>
      </c>
      <c r="C52" t="s">
        <v>70</v>
      </c>
      <c r="D52" t="s">
        <v>355</v>
      </c>
      <c r="E52" t="s">
        <v>367</v>
      </c>
      <c r="F52" t="s">
        <v>71</v>
      </c>
      <c r="G52" t="s">
        <v>401</v>
      </c>
      <c r="H52" t="s">
        <v>70</v>
      </c>
      <c r="I52">
        <v>313.39999999999998</v>
      </c>
      <c r="J52">
        <v>303</v>
      </c>
      <c r="K52" t="s">
        <v>77</v>
      </c>
      <c r="L52" t="s">
        <v>77</v>
      </c>
      <c r="M52">
        <v>68</v>
      </c>
      <c r="N52">
        <v>3</v>
      </c>
      <c r="O52" s="4">
        <v>0.65349999999999997</v>
      </c>
      <c r="P52">
        <v>6.72</v>
      </c>
      <c r="Q52">
        <v>0.04</v>
      </c>
      <c r="R52">
        <v>8</v>
      </c>
      <c r="S52">
        <v>0.01</v>
      </c>
      <c r="T52">
        <v>1.9E-2</v>
      </c>
      <c r="U52">
        <v>0.95</v>
      </c>
      <c r="V52" s="4">
        <v>0.99170000000000003</v>
      </c>
      <c r="W52" s="4">
        <v>0.98340000000000005</v>
      </c>
      <c r="X52" s="2">
        <f>(O52*M52*Settings!$J$17)+(P52*V52*U52*M52*Settings!$J$15)+(Q52*V52*U52*M52*Settings!$J$16)+(R52*W52*N52*Settings!$G$15)+(S52*W52*N52*Settings!$G$16)+(T52*(N52+M52)*Settings!$M$15)</f>
        <v>102.70337583999999</v>
      </c>
    </row>
    <row r="53" spans="1:24" x14ac:dyDescent="0.25">
      <c r="A53" t="str">
        <f t="shared" si="0"/>
        <v>JACChris Conley</v>
      </c>
      <c r="B53" t="str">
        <f>VLOOKUP(C53,'team abbr lookup'!B:C,2,FALSE)</f>
        <v>JAC</v>
      </c>
      <c r="C53" t="s">
        <v>70</v>
      </c>
      <c r="D53" t="s">
        <v>355</v>
      </c>
      <c r="E53" t="s">
        <v>367</v>
      </c>
      <c r="F53" t="s">
        <v>72</v>
      </c>
      <c r="G53" t="s">
        <v>402</v>
      </c>
      <c r="H53" t="s">
        <v>70</v>
      </c>
      <c r="I53">
        <v>313.39999999999998</v>
      </c>
      <c r="J53">
        <v>303</v>
      </c>
      <c r="K53" t="s">
        <v>77</v>
      </c>
      <c r="L53" t="s">
        <v>77</v>
      </c>
      <c r="M53">
        <v>100</v>
      </c>
      <c r="N53">
        <v>0</v>
      </c>
      <c r="O53" s="4">
        <v>0.54310000000000003</v>
      </c>
      <c r="P53">
        <v>8.1199999999999992</v>
      </c>
      <c r="Q53">
        <v>7.0000000000000007E-2</v>
      </c>
      <c r="R53">
        <v>0</v>
      </c>
      <c r="S53">
        <v>0.01</v>
      </c>
      <c r="T53">
        <v>1.2E-2</v>
      </c>
      <c r="U53">
        <v>0.95</v>
      </c>
      <c r="V53" s="4">
        <v>0.99170000000000003</v>
      </c>
      <c r="W53" s="4">
        <v>0.98340000000000005</v>
      </c>
      <c r="X53" s="2">
        <f>(O53*M53*Settings!$J$17)+(P53*V53*U53*M53*Settings!$J$15)+(Q53*V53*U53*M53*Settings!$J$16)+(R53*W53*N53*Settings!$G$15)+(S53*W53*N53*Settings!$G$16)+(T53*(N53+M53)*Settings!$M$15)</f>
        <v>167.97856799999997</v>
      </c>
    </row>
    <row r="54" spans="1:24" x14ac:dyDescent="0.25">
      <c r="A54" t="str">
        <f t="shared" si="0"/>
        <v>JACLaviska Shenault Jr.</v>
      </c>
      <c r="B54" t="str">
        <f>VLOOKUP(C54,'team abbr lookup'!B:C,2,FALSE)</f>
        <v>JAC</v>
      </c>
      <c r="C54" t="s">
        <v>70</v>
      </c>
      <c r="D54" t="s">
        <v>355</v>
      </c>
      <c r="E54" t="s">
        <v>367</v>
      </c>
      <c r="F54" t="s">
        <v>449</v>
      </c>
      <c r="G54" t="s">
        <v>450</v>
      </c>
      <c r="H54" t="s">
        <v>355</v>
      </c>
      <c r="I54">
        <v>313.39999999999998</v>
      </c>
      <c r="J54">
        <v>303</v>
      </c>
      <c r="K54" t="s">
        <v>355</v>
      </c>
      <c r="L54" t="s">
        <v>77</v>
      </c>
      <c r="M54">
        <v>57</v>
      </c>
      <c r="N54">
        <v>14</v>
      </c>
      <c r="O54" s="4">
        <v>0.64090000000000003</v>
      </c>
      <c r="P54">
        <v>7.75</v>
      </c>
      <c r="Q54">
        <v>5.3999999999999999E-2</v>
      </c>
      <c r="R54">
        <v>3.13</v>
      </c>
      <c r="S54">
        <v>0.01</v>
      </c>
      <c r="T54">
        <v>8.9999999999999993E-3</v>
      </c>
      <c r="U54">
        <v>1</v>
      </c>
      <c r="V54" s="4">
        <v>0.99170000000000003</v>
      </c>
      <c r="W54" s="4">
        <v>0.98340000000000005</v>
      </c>
      <c r="X54" s="2">
        <f>(O54*M54*Settings!$J$17)+(P54*V54*U54*M54*Settings!$J$15)+(Q54*V54*U54*M54*Settings!$J$16)+(R54*W54*N54*Settings!$G$15)+(S54*W54*N54*Settings!$G$16)+(T54*(N54+M54)*Settings!$M$15)</f>
        <v>102.51167789999998</v>
      </c>
    </row>
    <row r="55" spans="1:24" x14ac:dyDescent="0.25">
      <c r="A55" t="str">
        <f t="shared" si="0"/>
        <v>JACKeelan Cole</v>
      </c>
      <c r="B55" t="str">
        <f>VLOOKUP(C55,'team abbr lookup'!B:C,2,FALSE)</f>
        <v>JAC</v>
      </c>
      <c r="C55" t="s">
        <v>70</v>
      </c>
      <c r="D55" t="s">
        <v>355</v>
      </c>
      <c r="E55" t="s">
        <v>367</v>
      </c>
      <c r="F55" t="s">
        <v>73</v>
      </c>
      <c r="G55" t="s">
        <v>451</v>
      </c>
      <c r="H55" t="s">
        <v>70</v>
      </c>
      <c r="I55">
        <v>313.39999999999998</v>
      </c>
      <c r="J55">
        <v>303</v>
      </c>
      <c r="K55" t="s">
        <v>77</v>
      </c>
      <c r="L55" t="s">
        <v>77</v>
      </c>
      <c r="M55">
        <v>41</v>
      </c>
      <c r="N55">
        <v>1</v>
      </c>
      <c r="O55" s="4">
        <v>0.61429999999999996</v>
      </c>
      <c r="P55">
        <v>8.66</v>
      </c>
      <c r="Q55">
        <v>3.7999999999999999E-2</v>
      </c>
      <c r="R55">
        <v>6</v>
      </c>
      <c r="S55">
        <v>0.01</v>
      </c>
      <c r="T55">
        <v>2.1000000000000001E-2</v>
      </c>
      <c r="U55">
        <v>0.95</v>
      </c>
      <c r="V55" s="4">
        <v>0.99170000000000003</v>
      </c>
      <c r="W55" s="4">
        <v>0.98340000000000005</v>
      </c>
      <c r="X55" s="2">
        <f>(O55*M55*Settings!$J$17)+(P55*V55*U55*M55*Settings!$J$15)+(Q55*V55*U55*M55*Settings!$J$16)+(R55*W55*N55*Settings!$G$15)+(S55*W55*N55*Settings!$G$16)+(T55*(N55+M55)*Settings!$M$15)</f>
        <v>66.328970210000008</v>
      </c>
    </row>
    <row r="56" spans="1:24" x14ac:dyDescent="0.25">
      <c r="A56" t="str">
        <f t="shared" si="0"/>
        <v>KCTyreek Hill</v>
      </c>
      <c r="B56" t="str">
        <f>VLOOKUP(C56,'team abbr lookup'!B:C,2,FALSE)</f>
        <v>KC</v>
      </c>
      <c r="C56" t="s">
        <v>123</v>
      </c>
      <c r="D56" t="s">
        <v>355</v>
      </c>
      <c r="E56" t="s">
        <v>355</v>
      </c>
      <c r="F56" t="s">
        <v>124</v>
      </c>
      <c r="G56" t="s">
        <v>400</v>
      </c>
      <c r="H56" t="s">
        <v>123</v>
      </c>
      <c r="I56">
        <v>311</v>
      </c>
      <c r="J56">
        <v>304.2</v>
      </c>
      <c r="K56" t="s">
        <v>128</v>
      </c>
      <c r="L56" t="s">
        <v>128</v>
      </c>
      <c r="M56">
        <v>121</v>
      </c>
      <c r="N56">
        <v>9</v>
      </c>
      <c r="O56" s="4">
        <v>0.64439999999999997</v>
      </c>
      <c r="P56">
        <v>10.16</v>
      </c>
      <c r="Q56">
        <v>8.4000000000000005E-2</v>
      </c>
      <c r="R56">
        <v>5.18</v>
      </c>
      <c r="S56">
        <v>3.3000000000000002E-2</v>
      </c>
      <c r="T56">
        <v>1.2E-2</v>
      </c>
      <c r="U56">
        <v>1</v>
      </c>
      <c r="V56" s="4">
        <v>0.99450000000000005</v>
      </c>
      <c r="W56" s="4">
        <v>0.98909999999999998</v>
      </c>
      <c r="X56" s="2">
        <f>(O56*M56*Settings!$J$17)+(P56*V56*U56*M56*Settings!$J$15)+(Q56*V56*U56*M56*Settings!$J$16)+(R56*W56*N56*Settings!$G$15)+(S56*W56*N56*Settings!$G$16)+(T56*(N56+M56)*Settings!$M$15)</f>
        <v>264.13460040000007</v>
      </c>
    </row>
    <row r="57" spans="1:24" x14ac:dyDescent="0.25">
      <c r="A57" t="str">
        <f t="shared" si="0"/>
        <v>KCSammy Watkins</v>
      </c>
      <c r="B57" t="str">
        <f>VLOOKUP(C57,'team abbr lookup'!B:C,2,FALSE)</f>
        <v>KC</v>
      </c>
      <c r="C57" t="s">
        <v>123</v>
      </c>
      <c r="D57" t="s">
        <v>355</v>
      </c>
      <c r="E57" t="s">
        <v>355</v>
      </c>
      <c r="F57" t="s">
        <v>126</v>
      </c>
      <c r="G57" t="s">
        <v>401</v>
      </c>
      <c r="H57" t="s">
        <v>123</v>
      </c>
      <c r="I57">
        <v>311</v>
      </c>
      <c r="J57">
        <v>304.2</v>
      </c>
      <c r="K57" t="s">
        <v>128</v>
      </c>
      <c r="L57" t="s">
        <v>128</v>
      </c>
      <c r="M57">
        <v>83</v>
      </c>
      <c r="N57">
        <v>2</v>
      </c>
      <c r="O57" s="4">
        <v>0.61280000000000001</v>
      </c>
      <c r="P57">
        <v>7.94</v>
      </c>
      <c r="Q57">
        <v>4.1000000000000002E-2</v>
      </c>
      <c r="R57">
        <v>8.44</v>
      </c>
      <c r="S57">
        <v>0.01</v>
      </c>
      <c r="T57">
        <v>8.0000000000000002E-3</v>
      </c>
      <c r="U57">
        <v>1</v>
      </c>
      <c r="V57" s="4">
        <v>0.99450000000000005</v>
      </c>
      <c r="W57" s="4">
        <v>0.98909999999999998</v>
      </c>
      <c r="X57" s="2">
        <f>(O57*M57*Settings!$J$17)+(P57*V57*U57*M57*Settings!$J$15)+(Q57*V57*U57*M57*Settings!$J$16)+(R57*W57*N57*Settings!$G$15)+(S57*W57*N57*Settings!$G$16)+(T57*(N57+M57)*Settings!$M$15)</f>
        <v>137.13593280000001</v>
      </c>
    </row>
    <row r="58" spans="1:24" x14ac:dyDescent="0.25">
      <c r="A58" t="str">
        <f t="shared" si="0"/>
        <v>KCMecole Hardman</v>
      </c>
      <c r="B58" t="str">
        <f>VLOOKUP(C58,'team abbr lookup'!B:C,2,FALSE)</f>
        <v>KC</v>
      </c>
      <c r="C58" t="s">
        <v>123</v>
      </c>
      <c r="D58" t="s">
        <v>355</v>
      </c>
      <c r="E58" t="s">
        <v>355</v>
      </c>
      <c r="F58" t="s">
        <v>125</v>
      </c>
      <c r="G58" t="s">
        <v>402</v>
      </c>
      <c r="H58" t="s">
        <v>123</v>
      </c>
      <c r="I58">
        <v>311</v>
      </c>
      <c r="J58">
        <v>304.2</v>
      </c>
      <c r="K58" t="s">
        <v>128</v>
      </c>
      <c r="L58" t="s">
        <v>128</v>
      </c>
      <c r="M58">
        <v>53</v>
      </c>
      <c r="N58">
        <v>7</v>
      </c>
      <c r="O58" s="4">
        <v>0.6341</v>
      </c>
      <c r="P58">
        <v>12</v>
      </c>
      <c r="Q58">
        <v>0.1</v>
      </c>
      <c r="R58">
        <v>4.25</v>
      </c>
      <c r="S58">
        <v>0.01</v>
      </c>
      <c r="T58">
        <v>4.3999999999999997E-2</v>
      </c>
      <c r="U58">
        <v>1</v>
      </c>
      <c r="V58" s="4">
        <v>0.99450000000000005</v>
      </c>
      <c r="W58" s="4">
        <v>0.98909999999999998</v>
      </c>
      <c r="X58" s="2">
        <f>(O58*M58*Settings!$J$17)+(P58*V58*U58*M58*Settings!$J$15)+(Q58*V58*U58*M58*Settings!$J$16)+(R58*W58*N58*Settings!$G$15)+(S58*W58*N58*Settings!$G$16)+(T58*(N58+M58)*Settings!$M$15)</f>
        <v>126.56059450000004</v>
      </c>
    </row>
    <row r="59" spans="1:24" x14ac:dyDescent="0.25">
      <c r="A59" t="str">
        <f t="shared" si="0"/>
        <v>KCDemarcus Robinson</v>
      </c>
      <c r="B59" t="str">
        <f>VLOOKUP(C59,'team abbr lookup'!B:C,2,FALSE)</f>
        <v>KC</v>
      </c>
      <c r="C59" t="s">
        <v>123</v>
      </c>
      <c r="D59" t="s">
        <v>355</v>
      </c>
      <c r="E59" t="s">
        <v>355</v>
      </c>
      <c r="F59" t="s">
        <v>974</v>
      </c>
      <c r="G59" t="s">
        <v>450</v>
      </c>
      <c r="H59" t="s">
        <v>123</v>
      </c>
      <c r="I59">
        <v>311</v>
      </c>
      <c r="J59">
        <v>304.2</v>
      </c>
      <c r="K59" t="s">
        <v>128</v>
      </c>
      <c r="L59" t="s">
        <v>128</v>
      </c>
      <c r="M59">
        <v>26</v>
      </c>
      <c r="N59">
        <v>0</v>
      </c>
      <c r="O59" s="4">
        <v>0.60140000000000005</v>
      </c>
      <c r="P59">
        <v>8.2899999999999991</v>
      </c>
      <c r="Q59">
        <v>9.0999999999999998E-2</v>
      </c>
      <c r="R59">
        <v>0</v>
      </c>
      <c r="S59">
        <v>0</v>
      </c>
      <c r="T59">
        <v>0</v>
      </c>
      <c r="U59">
        <v>1</v>
      </c>
      <c r="V59" s="4">
        <v>0.99450000000000005</v>
      </c>
      <c r="W59" s="4">
        <v>0.98909999999999998</v>
      </c>
      <c r="X59" s="2">
        <f>(O59*M59*Settings!$J$17)+(P59*V59*U59*M59*Settings!$J$15)+(Q59*V59*U59*M59*Settings!$J$16)+(R59*W59*N59*Settings!$G$15)+(S59*W59*N59*Settings!$G$16)+(T59*(N59+M59)*Settings!$M$15)</f>
        <v>51.189775000000004</v>
      </c>
    </row>
    <row r="60" spans="1:24" x14ac:dyDescent="0.25">
      <c r="A60" t="str">
        <f t="shared" si="0"/>
        <v>LACKeenan Allen</v>
      </c>
      <c r="B60" t="str">
        <f>VLOOKUP(C60,'team abbr lookup'!B:C,2,FALSE)</f>
        <v>LAC</v>
      </c>
      <c r="C60" t="s">
        <v>90</v>
      </c>
      <c r="D60" t="s">
        <v>355</v>
      </c>
      <c r="E60" t="s">
        <v>368</v>
      </c>
      <c r="F60" t="s">
        <v>91</v>
      </c>
      <c r="G60" t="s">
        <v>400</v>
      </c>
      <c r="H60" t="s">
        <v>90</v>
      </c>
      <c r="I60">
        <v>304.60000000000002</v>
      </c>
      <c r="J60">
        <v>311.39999999999998</v>
      </c>
      <c r="K60" t="s">
        <v>171</v>
      </c>
      <c r="L60" t="s">
        <v>1356</v>
      </c>
      <c r="M60">
        <v>122</v>
      </c>
      <c r="N60">
        <v>4</v>
      </c>
      <c r="O60" s="4">
        <v>0.70279999999999998</v>
      </c>
      <c r="P60">
        <v>8.2799999999999994</v>
      </c>
      <c r="Q60">
        <v>4.2000000000000003E-2</v>
      </c>
      <c r="R60">
        <v>7.13</v>
      </c>
      <c r="S60">
        <v>0.01</v>
      </c>
      <c r="T60">
        <v>1.2E-2</v>
      </c>
      <c r="U60">
        <v>0.9</v>
      </c>
      <c r="V60" s="4">
        <v>1.0056</v>
      </c>
      <c r="W60" s="4">
        <v>1.0112000000000001</v>
      </c>
      <c r="X60" s="2">
        <f>(O60*M60*Settings!$J$17)+(P60*V60*U60*M60*Settings!$J$15)+(Q60*V60*U60*M60*Settings!$J$16)+(R60*W60*N60*Settings!$G$15)+(S60*W60*N60*Settings!$G$16)+(T60*(N60+M60)*Settings!$M$15)</f>
        <v>205.09230079999998</v>
      </c>
    </row>
    <row r="61" spans="1:24" x14ac:dyDescent="0.25">
      <c r="A61" t="str">
        <f t="shared" si="0"/>
        <v>LACMike Williams</v>
      </c>
      <c r="B61" t="str">
        <f>VLOOKUP(C61,'team abbr lookup'!B:C,2,FALSE)</f>
        <v>LAC</v>
      </c>
      <c r="C61" t="s">
        <v>90</v>
      </c>
      <c r="D61" t="s">
        <v>355</v>
      </c>
      <c r="E61" t="s">
        <v>368</v>
      </c>
      <c r="F61" t="s">
        <v>92</v>
      </c>
      <c r="G61" t="s">
        <v>401</v>
      </c>
      <c r="H61" t="s">
        <v>90</v>
      </c>
      <c r="I61">
        <v>304.60000000000002</v>
      </c>
      <c r="J61">
        <v>311.39999999999998</v>
      </c>
      <c r="K61" t="s">
        <v>171</v>
      </c>
      <c r="L61" t="s">
        <v>1356</v>
      </c>
      <c r="M61">
        <v>77</v>
      </c>
      <c r="N61">
        <v>3</v>
      </c>
      <c r="O61" s="4">
        <v>0.57320000000000004</v>
      </c>
      <c r="P61">
        <v>10.84</v>
      </c>
      <c r="Q61">
        <v>7.6999999999999999E-2</v>
      </c>
      <c r="R61">
        <v>3.56</v>
      </c>
      <c r="S61">
        <v>0.125</v>
      </c>
      <c r="T61">
        <v>0</v>
      </c>
      <c r="U61">
        <v>0.9</v>
      </c>
      <c r="V61" s="4">
        <v>1.0056</v>
      </c>
      <c r="W61" s="4">
        <v>1.0112000000000001</v>
      </c>
      <c r="X61" s="2">
        <f>(O61*M61*Settings!$J$17)+(P61*V61*U61*M61*Settings!$J$15)+(Q61*V61*U61*M61*Settings!$J$16)+(R61*W61*N61*Settings!$G$15)+(S61*W61*N61*Settings!$G$16)+(T61*(N61+M61)*Settings!$M$15)</f>
        <v>155.22933328000002</v>
      </c>
    </row>
    <row r="62" spans="1:24" x14ac:dyDescent="0.25">
      <c r="A62" t="str">
        <f t="shared" si="0"/>
        <v>LACJoe Reed</v>
      </c>
      <c r="B62" t="str">
        <f>VLOOKUP(C62,'team abbr lookup'!B:C,2,FALSE)</f>
        <v>LAC</v>
      </c>
      <c r="C62" t="s">
        <v>90</v>
      </c>
      <c r="D62" t="s">
        <v>355</v>
      </c>
      <c r="E62" t="s">
        <v>368</v>
      </c>
      <c r="F62" t="s">
        <v>93</v>
      </c>
      <c r="G62" t="s">
        <v>402</v>
      </c>
      <c r="H62" t="s">
        <v>355</v>
      </c>
      <c r="I62">
        <v>304.60000000000002</v>
      </c>
      <c r="J62">
        <v>311.39999999999998</v>
      </c>
      <c r="K62" t="s">
        <v>355</v>
      </c>
      <c r="L62" t="s">
        <v>1356</v>
      </c>
      <c r="M62">
        <v>29</v>
      </c>
      <c r="N62">
        <v>1</v>
      </c>
      <c r="O62" s="4">
        <v>0.64090000000000003</v>
      </c>
      <c r="P62">
        <v>7.75</v>
      </c>
      <c r="Q62">
        <v>5.3999999999999999E-2</v>
      </c>
      <c r="R62">
        <v>3.13</v>
      </c>
      <c r="S62">
        <v>0.01</v>
      </c>
      <c r="T62">
        <v>8.9999999999999993E-3</v>
      </c>
      <c r="U62">
        <v>1</v>
      </c>
      <c r="V62" s="4">
        <v>1.0056</v>
      </c>
      <c r="W62" s="4">
        <v>1.0112000000000001</v>
      </c>
      <c r="X62" s="2">
        <f>(O62*M62*Settings!$J$17)+(P62*V62*U62*M62*Settings!$J$15)+(Q62*V62*U62*M62*Settings!$J$16)+(R62*W62*N62*Settings!$G$15)+(S62*W62*N62*Settings!$G$16)+(T62*(N62+M62)*Settings!$M$15)</f>
        <v>50.472755199999995</v>
      </c>
    </row>
    <row r="63" spans="1:24" x14ac:dyDescent="0.25">
      <c r="A63" t="str">
        <f t="shared" si="0"/>
        <v>LARRobert Woods</v>
      </c>
      <c r="B63" t="str">
        <f>VLOOKUP(C63,'team abbr lookup'!B:C,2,FALSE)</f>
        <v>LAR</v>
      </c>
      <c r="C63" t="s">
        <v>175</v>
      </c>
      <c r="D63" t="s">
        <v>355</v>
      </c>
      <c r="E63" t="s">
        <v>369</v>
      </c>
      <c r="F63" t="s">
        <v>177</v>
      </c>
      <c r="G63" t="s">
        <v>400</v>
      </c>
      <c r="H63" t="s">
        <v>175</v>
      </c>
      <c r="I63">
        <v>318.8</v>
      </c>
      <c r="J63">
        <v>304.2</v>
      </c>
      <c r="K63" t="s">
        <v>183</v>
      </c>
      <c r="L63" t="s">
        <v>183</v>
      </c>
      <c r="M63">
        <v>137</v>
      </c>
      <c r="N63">
        <v>13</v>
      </c>
      <c r="O63" s="4">
        <v>0.65200000000000002</v>
      </c>
      <c r="P63">
        <v>8.5500000000000007</v>
      </c>
      <c r="Q63">
        <v>0.03</v>
      </c>
      <c r="R63">
        <v>7.3</v>
      </c>
      <c r="S63">
        <v>5.6000000000000001E-2</v>
      </c>
      <c r="T63">
        <v>5.0000000000000001E-3</v>
      </c>
      <c r="U63">
        <v>0.95</v>
      </c>
      <c r="V63" s="4">
        <v>0.98860000000000003</v>
      </c>
      <c r="W63" s="4">
        <v>0.97709999999999997</v>
      </c>
      <c r="X63" s="2">
        <f>(O63*M63*Settings!$J$17)+(P63*V63*U63*M63*Settings!$J$15)+(Q63*V63*U63*M63*Settings!$J$16)+(R63*W63*N63*Settings!$G$15)+(S63*W63*N63*Settings!$G$16)+(T63*(N63+M63)*Settings!$M$15)</f>
        <v>234.53426195000006</v>
      </c>
    </row>
    <row r="64" spans="1:24" x14ac:dyDescent="0.25">
      <c r="A64" t="str">
        <f t="shared" si="0"/>
        <v>LARCooper Kupp</v>
      </c>
      <c r="B64" t="str">
        <f>VLOOKUP(C64,'team abbr lookup'!B:C,2,FALSE)</f>
        <v>LAR</v>
      </c>
      <c r="C64" t="s">
        <v>175</v>
      </c>
      <c r="D64" t="s">
        <v>355</v>
      </c>
      <c r="E64" t="s">
        <v>369</v>
      </c>
      <c r="F64" t="s">
        <v>176</v>
      </c>
      <c r="G64" t="s">
        <v>401</v>
      </c>
      <c r="H64" t="s">
        <v>175</v>
      </c>
      <c r="I64">
        <v>318.8</v>
      </c>
      <c r="J64">
        <v>304.2</v>
      </c>
      <c r="K64" t="s">
        <v>183</v>
      </c>
      <c r="L64" t="s">
        <v>183</v>
      </c>
      <c r="M64">
        <v>124</v>
      </c>
      <c r="N64">
        <v>1</v>
      </c>
      <c r="O64" s="4">
        <v>0.70589999999999997</v>
      </c>
      <c r="P64">
        <v>8.66</v>
      </c>
      <c r="Q64">
        <v>6.5000000000000002E-2</v>
      </c>
      <c r="R64">
        <v>4.13</v>
      </c>
      <c r="S64">
        <v>0.01</v>
      </c>
      <c r="T64">
        <v>1.4E-2</v>
      </c>
      <c r="U64">
        <v>0.95</v>
      </c>
      <c r="V64" s="4">
        <v>0.98860000000000003</v>
      </c>
      <c r="W64" s="4">
        <v>0.97709999999999997</v>
      </c>
      <c r="X64" s="2">
        <f>(O64*M64*Settings!$J$17)+(P64*V64*U64*M64*Settings!$J$15)+(Q64*V64*U64*M64*Settings!$J$16)+(R64*W64*N64*Settings!$G$15)+(S64*W64*N64*Settings!$G$16)+(T64*(N64+M64)*Settings!$M$15)</f>
        <v>230.76386078000004</v>
      </c>
    </row>
    <row r="65" spans="1:24" x14ac:dyDescent="0.25">
      <c r="A65" t="str">
        <f t="shared" si="0"/>
        <v>LARJosh Reynolds</v>
      </c>
      <c r="B65" t="str">
        <f>VLOOKUP(C65,'team abbr lookup'!B:C,2,FALSE)</f>
        <v>LAR</v>
      </c>
      <c r="C65" t="s">
        <v>175</v>
      </c>
      <c r="D65" t="s">
        <v>355</v>
      </c>
      <c r="E65" t="s">
        <v>369</v>
      </c>
      <c r="F65" t="s">
        <v>178</v>
      </c>
      <c r="G65" t="s">
        <v>402</v>
      </c>
      <c r="H65" t="s">
        <v>175</v>
      </c>
      <c r="I65">
        <v>318.8</v>
      </c>
      <c r="J65">
        <v>304.2</v>
      </c>
      <c r="K65" t="s">
        <v>183</v>
      </c>
      <c r="L65" t="s">
        <v>183</v>
      </c>
      <c r="M65">
        <v>69</v>
      </c>
      <c r="N65">
        <v>4</v>
      </c>
      <c r="O65" s="4">
        <v>0.51080000000000003</v>
      </c>
      <c r="P65">
        <v>7.58</v>
      </c>
      <c r="Q65">
        <v>6.3E-2</v>
      </c>
      <c r="R65">
        <v>4.5</v>
      </c>
      <c r="S65">
        <v>0.01</v>
      </c>
      <c r="T65">
        <v>0</v>
      </c>
      <c r="U65">
        <v>0.95</v>
      </c>
      <c r="V65" s="4">
        <v>0.98860000000000003</v>
      </c>
      <c r="W65" s="4">
        <v>0.97709999999999997</v>
      </c>
      <c r="X65" s="2">
        <f>(O65*M65*Settings!$J$17)+(P65*V65*U65*M65*Settings!$J$15)+(Q65*V65*U65*M65*Settings!$J$16)+(R65*W65*N65*Settings!$G$15)+(S65*W65*N65*Settings!$G$16)+(T65*(N65+M65)*Settings!$M$15)</f>
        <v>110.85438528000002</v>
      </c>
    </row>
    <row r="66" spans="1:24" x14ac:dyDescent="0.25">
      <c r="A66" t="str">
        <f t="shared" si="0"/>
        <v>LARVan Jefferson</v>
      </c>
      <c r="B66" t="str">
        <f>VLOOKUP(C66,'team abbr lookup'!B:C,2,FALSE)</f>
        <v>LAR</v>
      </c>
      <c r="C66" t="s">
        <v>175</v>
      </c>
      <c r="D66" t="s">
        <v>355</v>
      </c>
      <c r="E66" t="s">
        <v>369</v>
      </c>
      <c r="F66" t="s">
        <v>179</v>
      </c>
      <c r="G66" t="s">
        <v>450</v>
      </c>
      <c r="H66" t="s">
        <v>355</v>
      </c>
      <c r="I66">
        <v>318.8</v>
      </c>
      <c r="J66">
        <v>304.2</v>
      </c>
      <c r="K66" t="s">
        <v>355</v>
      </c>
      <c r="L66" t="s">
        <v>183</v>
      </c>
      <c r="M66">
        <v>45</v>
      </c>
      <c r="N66">
        <v>1</v>
      </c>
      <c r="O66" s="4">
        <v>0.64090000000000003</v>
      </c>
      <c r="P66">
        <v>7.75</v>
      </c>
      <c r="Q66">
        <v>5.3999999999999999E-2</v>
      </c>
      <c r="R66">
        <v>3.13</v>
      </c>
      <c r="S66">
        <v>0.01</v>
      </c>
      <c r="T66">
        <v>8.9999999999999993E-3</v>
      </c>
      <c r="U66">
        <v>1</v>
      </c>
      <c r="V66" s="4">
        <v>0.98860000000000003</v>
      </c>
      <c r="W66" s="4">
        <v>0.97709999999999997</v>
      </c>
      <c r="X66" s="2">
        <f>(O66*M66*Settings!$J$17)+(P66*V66*U66*M66*Settings!$J$15)+(Q66*V66*U66*M66*Settings!$J$16)+(R66*W66*N66*Settings!$G$15)+(S66*W66*N66*Settings!$G$16)+(T66*(N66+M66)*Settings!$M$15)</f>
        <v>77.268171300000006</v>
      </c>
    </row>
    <row r="67" spans="1:24" x14ac:dyDescent="0.25">
      <c r="A67" t="str">
        <f t="shared" ref="A67:A114" si="1">_xlfn.CONCAT(B67,F67)</f>
        <v>MIADeVante Parker</v>
      </c>
      <c r="B67" t="str">
        <f>VLOOKUP(C67,'team abbr lookup'!B:C,2,FALSE)</f>
        <v>MIA</v>
      </c>
      <c r="C67" t="s">
        <v>44</v>
      </c>
      <c r="D67" t="s">
        <v>355</v>
      </c>
      <c r="E67" t="s">
        <v>370</v>
      </c>
      <c r="F67" t="s">
        <v>409</v>
      </c>
      <c r="G67" t="s">
        <v>400</v>
      </c>
      <c r="H67" t="s">
        <v>44</v>
      </c>
      <c r="I67">
        <v>292.2</v>
      </c>
      <c r="J67">
        <v>283.2</v>
      </c>
      <c r="K67" t="s">
        <v>1367</v>
      </c>
      <c r="L67" t="s">
        <v>50</v>
      </c>
      <c r="M67">
        <v>123</v>
      </c>
      <c r="N67">
        <v>0</v>
      </c>
      <c r="O67" s="4">
        <v>0.55449999999999999</v>
      </c>
      <c r="P67">
        <v>8.9499999999999993</v>
      </c>
      <c r="Q67">
        <v>5.7000000000000002E-2</v>
      </c>
      <c r="R67">
        <v>0</v>
      </c>
      <c r="S67">
        <v>0.01</v>
      </c>
      <c r="T67">
        <v>2E-3</v>
      </c>
      <c r="U67">
        <v>1</v>
      </c>
      <c r="V67" s="4">
        <v>0.99229999999999996</v>
      </c>
      <c r="W67" s="4">
        <v>0.98460000000000003</v>
      </c>
      <c r="X67" s="2">
        <f>(O67*M67*Settings!$J$17)+(P67*V67*U67*M67*Settings!$J$15)+(Q67*V67*U67*M67*Settings!$J$16)+(R67*W67*N67*Settings!$G$15)+(S67*W67*N67*Settings!$G$16)+(T67*(N67+M67)*Settings!$M$15)</f>
        <v>218.69093730000003</v>
      </c>
    </row>
    <row r="68" spans="1:24" x14ac:dyDescent="0.25">
      <c r="A68" t="str">
        <f t="shared" si="1"/>
        <v>MIAPreston Williams</v>
      </c>
      <c r="B68" t="str">
        <f>VLOOKUP(C68,'team abbr lookup'!B:C,2,FALSE)</f>
        <v>MIA</v>
      </c>
      <c r="C68" t="s">
        <v>44</v>
      </c>
      <c r="D68" t="s">
        <v>355</v>
      </c>
      <c r="E68" t="s">
        <v>370</v>
      </c>
      <c r="F68" t="s">
        <v>45</v>
      </c>
      <c r="G68" t="s">
        <v>401</v>
      </c>
      <c r="H68" t="s">
        <v>44</v>
      </c>
      <c r="I68">
        <v>292.2</v>
      </c>
      <c r="J68">
        <v>283.2</v>
      </c>
      <c r="K68" t="s">
        <v>1367</v>
      </c>
      <c r="L68" t="s">
        <v>50</v>
      </c>
      <c r="M68">
        <v>109</v>
      </c>
      <c r="N68">
        <v>1</v>
      </c>
      <c r="O68" s="4">
        <v>0.5333</v>
      </c>
      <c r="P68">
        <v>7.13</v>
      </c>
      <c r="Q68">
        <v>0.05</v>
      </c>
      <c r="R68">
        <v>0</v>
      </c>
      <c r="S68">
        <v>0.01</v>
      </c>
      <c r="T68">
        <v>3.3000000000000002E-2</v>
      </c>
      <c r="U68">
        <v>1</v>
      </c>
      <c r="V68" s="4">
        <v>0.99229999999999996</v>
      </c>
      <c r="W68" s="4">
        <v>0.98460000000000003</v>
      </c>
      <c r="X68" s="2">
        <f>(O68*M68*Settings!$J$17)+(P68*V68*U68*M68*Settings!$J$15)+(Q68*V68*U68*M68*Settings!$J$16)+(R68*W68*N68*Settings!$G$15)+(S68*W68*N68*Settings!$G$16)+(T68*(N68+M68)*Settings!$M$15)</f>
        <v>160.49556510000002</v>
      </c>
    </row>
    <row r="69" spans="1:24" x14ac:dyDescent="0.25">
      <c r="A69" t="str">
        <f t="shared" si="1"/>
        <v>MIAJakeem Grant</v>
      </c>
      <c r="B69" t="str">
        <f>VLOOKUP(C69,'team abbr lookup'!B:C,2,FALSE)</f>
        <v>MIA</v>
      </c>
      <c r="C69" t="s">
        <v>44</v>
      </c>
      <c r="D69" t="s">
        <v>355</v>
      </c>
      <c r="E69" t="s">
        <v>370</v>
      </c>
      <c r="F69" t="s">
        <v>46</v>
      </c>
      <c r="G69" t="s">
        <v>402</v>
      </c>
      <c r="H69" t="s">
        <v>44</v>
      </c>
      <c r="I69">
        <v>292.2</v>
      </c>
      <c r="J69">
        <v>283.2</v>
      </c>
      <c r="K69" t="s">
        <v>1367</v>
      </c>
      <c r="L69" t="s">
        <v>50</v>
      </c>
      <c r="M69">
        <v>61</v>
      </c>
      <c r="N69">
        <v>3</v>
      </c>
      <c r="O69" s="4">
        <v>0.59</v>
      </c>
      <c r="P69">
        <v>5.96</v>
      </c>
      <c r="Q69">
        <v>0.03</v>
      </c>
      <c r="R69">
        <v>1.67</v>
      </c>
      <c r="S69">
        <v>0.2</v>
      </c>
      <c r="T69">
        <v>2.8000000000000001E-2</v>
      </c>
      <c r="U69">
        <v>1</v>
      </c>
      <c r="V69" s="4">
        <v>0.99229999999999996</v>
      </c>
      <c r="W69" s="4">
        <v>0.98460000000000003</v>
      </c>
      <c r="X69" s="2">
        <f>(O69*M69*Settings!$J$17)+(P69*V69*U69*M69*Settings!$J$15)+(Q69*V69*U69*M69*Settings!$J$16)+(R69*W69*N69*Settings!$G$15)+(S69*W69*N69*Settings!$G$16)+(T69*(N69+M69)*Settings!$M$15)</f>
        <v>83.415357399999991</v>
      </c>
    </row>
    <row r="70" spans="1:24" x14ac:dyDescent="0.25">
      <c r="A70" t="str">
        <f t="shared" si="1"/>
        <v>MIAIsaiah Ford</v>
      </c>
      <c r="B70" t="str">
        <f>VLOOKUP(C70,'team abbr lookup'!B:C,2,FALSE)</f>
        <v>MIA</v>
      </c>
      <c r="C70" t="s">
        <v>44</v>
      </c>
      <c r="D70" t="s">
        <v>355</v>
      </c>
      <c r="E70" t="s">
        <v>370</v>
      </c>
      <c r="F70" t="s">
        <v>47</v>
      </c>
      <c r="G70" t="s">
        <v>452</v>
      </c>
      <c r="H70" t="s">
        <v>44</v>
      </c>
      <c r="I70">
        <v>292.2</v>
      </c>
      <c r="J70">
        <v>283.2</v>
      </c>
      <c r="K70" t="s">
        <v>1367</v>
      </c>
      <c r="L70" t="s">
        <v>50</v>
      </c>
      <c r="M70">
        <v>34</v>
      </c>
      <c r="N70">
        <v>0</v>
      </c>
      <c r="O70" s="4">
        <v>0.65710000000000002</v>
      </c>
      <c r="P70">
        <v>6.97</v>
      </c>
      <c r="Q70">
        <v>0.01</v>
      </c>
      <c r="R70">
        <v>11</v>
      </c>
      <c r="S70">
        <v>0.01</v>
      </c>
      <c r="T70">
        <v>0</v>
      </c>
      <c r="U70">
        <v>1</v>
      </c>
      <c r="V70" s="4">
        <v>0.99229999999999996</v>
      </c>
      <c r="W70" s="4">
        <v>0.98460000000000003</v>
      </c>
      <c r="X70" s="2">
        <f>(O70*M70*Settings!$J$17)+(P70*V70*U70*M70*Settings!$J$15)+(Q70*V70*U70*M70*Settings!$J$16)+(R70*W70*N70*Settings!$G$15)+(S70*W70*N70*Settings!$G$16)+(T70*(N70+M70)*Settings!$M$15)</f>
        <v>47.881217400000004</v>
      </c>
    </row>
    <row r="71" spans="1:24" x14ac:dyDescent="0.25">
      <c r="A71" t="str">
        <f t="shared" si="1"/>
        <v>MINAdam Thielen</v>
      </c>
      <c r="B71" t="str">
        <f>VLOOKUP(C71,'team abbr lookup'!B:C,2,FALSE)</f>
        <v>MIN</v>
      </c>
      <c r="C71" t="s">
        <v>211</v>
      </c>
      <c r="D71" t="s">
        <v>355</v>
      </c>
      <c r="E71" t="s">
        <v>371</v>
      </c>
      <c r="F71" t="s">
        <v>212</v>
      </c>
      <c r="G71" t="s">
        <v>400</v>
      </c>
      <c r="H71" t="s">
        <v>211</v>
      </c>
      <c r="I71">
        <v>298.60000000000002</v>
      </c>
      <c r="J71">
        <v>289.2</v>
      </c>
      <c r="K71" t="s">
        <v>217</v>
      </c>
      <c r="L71" t="s">
        <v>217</v>
      </c>
      <c r="M71">
        <v>98</v>
      </c>
      <c r="N71">
        <v>4</v>
      </c>
      <c r="O71" s="4">
        <v>0.69479999999999997</v>
      </c>
      <c r="P71">
        <v>9.14</v>
      </c>
      <c r="Q71">
        <v>7.8E-2</v>
      </c>
      <c r="R71">
        <v>4.43</v>
      </c>
      <c r="S71">
        <v>0.14299999999999999</v>
      </c>
      <c r="T71">
        <v>5.0000000000000001E-3</v>
      </c>
      <c r="U71">
        <v>1</v>
      </c>
      <c r="V71" s="4">
        <v>0.99209999999999998</v>
      </c>
      <c r="W71" s="4">
        <v>0.98429999999999995</v>
      </c>
      <c r="X71" s="2">
        <f>(O71*M71*Settings!$J$17)+(P71*V71*U71*M71*Settings!$J$15)+(Q71*V71*U71*M71*Settings!$J$16)+(R71*W71*N71*Settings!$G$15)+(S71*W71*N71*Settings!$G$16)+(T71*(N71+M71)*Settings!$M$15)</f>
        <v>206.55875280000001</v>
      </c>
    </row>
    <row r="72" spans="1:24" x14ac:dyDescent="0.25">
      <c r="A72" t="str">
        <f t="shared" si="1"/>
        <v>MINJustin Jefferson</v>
      </c>
      <c r="B72" t="str">
        <f>VLOOKUP(C72,'team abbr lookup'!B:C,2,FALSE)</f>
        <v>MIN</v>
      </c>
      <c r="C72" t="s">
        <v>211</v>
      </c>
      <c r="D72" t="s">
        <v>355</v>
      </c>
      <c r="E72" t="s">
        <v>371</v>
      </c>
      <c r="F72" t="s">
        <v>213</v>
      </c>
      <c r="G72" t="s">
        <v>401</v>
      </c>
      <c r="H72" t="s">
        <v>355</v>
      </c>
      <c r="I72">
        <v>298.60000000000002</v>
      </c>
      <c r="J72">
        <v>289.2</v>
      </c>
      <c r="K72" t="s">
        <v>355</v>
      </c>
      <c r="L72" t="s">
        <v>217</v>
      </c>
      <c r="M72">
        <v>71</v>
      </c>
      <c r="N72">
        <v>2</v>
      </c>
      <c r="O72" s="4">
        <v>0.61280000000000001</v>
      </c>
      <c r="P72">
        <v>8.4700000000000006</v>
      </c>
      <c r="Q72">
        <v>5.6000000000000001E-2</v>
      </c>
      <c r="R72">
        <v>4.83</v>
      </c>
      <c r="S72">
        <v>0.01</v>
      </c>
      <c r="T72">
        <v>1.0999999999999999E-2</v>
      </c>
      <c r="U72">
        <v>1</v>
      </c>
      <c r="V72" s="4">
        <v>0.99209999999999998</v>
      </c>
      <c r="W72" s="4">
        <v>0.98429999999999995</v>
      </c>
      <c r="X72" s="2">
        <f>(O72*M72*Settings!$J$17)+(P72*V72*U72*M72*Settings!$J$15)+(Q72*V72*U72*M72*Settings!$J$16)+(R72*W72*N72*Settings!$G$15)+(S72*W72*N72*Settings!$G$16)+(T72*(N72+M72)*Settings!$M$15)</f>
        <v>126.30120510000002</v>
      </c>
    </row>
    <row r="73" spans="1:24" x14ac:dyDescent="0.25">
      <c r="A73" t="str">
        <f t="shared" si="1"/>
        <v>MINOlabisi Johnson</v>
      </c>
      <c r="B73" t="str">
        <f>VLOOKUP(C73,'team abbr lookup'!B:C,2,FALSE)</f>
        <v>MIN</v>
      </c>
      <c r="C73" t="s">
        <v>211</v>
      </c>
      <c r="D73" t="s">
        <v>355</v>
      </c>
      <c r="E73" t="s">
        <v>371</v>
      </c>
      <c r="F73" t="s">
        <v>214</v>
      </c>
      <c r="G73" t="s">
        <v>402</v>
      </c>
      <c r="H73" t="s">
        <v>211</v>
      </c>
      <c r="I73">
        <v>298.60000000000002</v>
      </c>
      <c r="J73">
        <v>289.2</v>
      </c>
      <c r="K73" t="s">
        <v>217</v>
      </c>
      <c r="L73" t="s">
        <v>217</v>
      </c>
      <c r="M73">
        <v>34</v>
      </c>
      <c r="N73">
        <v>1</v>
      </c>
      <c r="O73" s="4">
        <v>0.68889999999999996</v>
      </c>
      <c r="P73">
        <v>6.53</v>
      </c>
      <c r="Q73">
        <v>6.7000000000000004E-2</v>
      </c>
      <c r="R73">
        <v>6</v>
      </c>
      <c r="S73">
        <v>0.01</v>
      </c>
      <c r="T73">
        <v>0</v>
      </c>
      <c r="U73">
        <v>1</v>
      </c>
      <c r="V73" s="4">
        <v>0.99209999999999998</v>
      </c>
      <c r="W73" s="4">
        <v>0.98429999999999995</v>
      </c>
      <c r="X73" s="2">
        <f>(O73*M73*Settings!$J$17)+(P73*V73*U73*M73*Settings!$J$15)+(Q73*V73*U73*M73*Settings!$J$16)+(R73*W73*N73*Settings!$G$15)+(S73*W73*N73*Settings!$G$16)+(T73*(N73+M73)*Settings!$M$15)</f>
        <v>59.658864999999999</v>
      </c>
    </row>
    <row r="74" spans="1:24" x14ac:dyDescent="0.25">
      <c r="A74" t="str">
        <f t="shared" si="1"/>
        <v>NOMichael Thomas</v>
      </c>
      <c r="B74" t="str">
        <f>VLOOKUP(C74,'team abbr lookup'!B:C,2,FALSE)</f>
        <v>NO</v>
      </c>
      <c r="C74" t="s">
        <v>25</v>
      </c>
      <c r="D74" t="s">
        <v>355</v>
      </c>
      <c r="E74" t="s">
        <v>355</v>
      </c>
      <c r="F74" t="s">
        <v>26</v>
      </c>
      <c r="G74" t="s">
        <v>400</v>
      </c>
      <c r="H74" t="s">
        <v>25</v>
      </c>
      <c r="I74">
        <v>320.60000000000002</v>
      </c>
      <c r="J74">
        <v>328.4</v>
      </c>
      <c r="K74" t="s">
        <v>31</v>
      </c>
      <c r="L74" t="s">
        <v>31</v>
      </c>
      <c r="M74">
        <v>151</v>
      </c>
      <c r="N74">
        <v>0</v>
      </c>
      <c r="O74" s="4">
        <v>0.81820000000000004</v>
      </c>
      <c r="P74">
        <v>9.39</v>
      </c>
      <c r="Q74">
        <v>5.3999999999999999E-2</v>
      </c>
      <c r="R74">
        <v>-9</v>
      </c>
      <c r="S74">
        <v>0.01</v>
      </c>
      <c r="T74">
        <v>8.0000000000000002E-3</v>
      </c>
      <c r="U74">
        <v>0.98</v>
      </c>
      <c r="V74" s="4">
        <v>1.0061</v>
      </c>
      <c r="W74" s="4">
        <v>1.0122</v>
      </c>
      <c r="X74" s="2">
        <f>(O74*M74*Settings!$J$17)+(P74*V74*U74*M74*Settings!$J$15)+(Q74*V74*U74*M74*Settings!$J$16)+(R74*W74*N74*Settings!$G$15)+(S74*W74*N74*Settings!$G$16)+(T74*(N74+M74)*Settings!$M$15)</f>
        <v>309.17102231399997</v>
      </c>
    </row>
    <row r="75" spans="1:24" x14ac:dyDescent="0.25">
      <c r="A75" t="str">
        <f t="shared" si="1"/>
        <v>NOEmmanuel Sanders</v>
      </c>
      <c r="B75" t="str">
        <f>VLOOKUP(C75,'team abbr lookup'!B:C,2,FALSE)</f>
        <v>NO</v>
      </c>
      <c r="C75" t="s">
        <v>25</v>
      </c>
      <c r="D75" t="s">
        <v>355</v>
      </c>
      <c r="E75" t="s">
        <v>355</v>
      </c>
      <c r="F75" t="s">
        <v>27</v>
      </c>
      <c r="G75" t="s">
        <v>401</v>
      </c>
      <c r="H75" t="s">
        <v>52</v>
      </c>
      <c r="I75">
        <v>326.39999999999998</v>
      </c>
      <c r="J75">
        <v>328.4</v>
      </c>
      <c r="K75" t="s">
        <v>60</v>
      </c>
      <c r="L75" t="s">
        <v>31</v>
      </c>
      <c r="M75">
        <v>81</v>
      </c>
      <c r="N75">
        <v>1</v>
      </c>
      <c r="O75" s="4">
        <v>0.69369999999999998</v>
      </c>
      <c r="P75">
        <v>9</v>
      </c>
      <c r="Q75">
        <v>4.7E-2</v>
      </c>
      <c r="R75">
        <v>12</v>
      </c>
      <c r="S75">
        <v>0.2</v>
      </c>
      <c r="T75">
        <v>1.0999999999999999E-2</v>
      </c>
      <c r="U75">
        <v>1.03</v>
      </c>
      <c r="V75" s="4">
        <v>1.0015000000000001</v>
      </c>
      <c r="W75" s="4">
        <v>1.0031000000000001</v>
      </c>
      <c r="X75" s="2">
        <f>(O75*M75*Settings!$J$17)+(P75*V75*U75*M75*Settings!$J$15)+(Q75*V75*U75*M75*Settings!$J$16)+(R75*W75*N75*Settings!$G$15)+(S75*W75*N75*Settings!$G$16)+(T75*(N75+M75)*Settings!$M$15)</f>
        <v>155.55532138999999</v>
      </c>
    </row>
    <row r="76" spans="1:24" x14ac:dyDescent="0.25">
      <c r="A76" t="str">
        <f t="shared" si="1"/>
        <v>NOTre'Quan Smith</v>
      </c>
      <c r="B76" t="str">
        <f>VLOOKUP(C76,'team abbr lookup'!B:C,2,FALSE)</f>
        <v>NO</v>
      </c>
      <c r="C76" t="s">
        <v>25</v>
      </c>
      <c r="D76" t="s">
        <v>355</v>
      </c>
      <c r="E76" t="s">
        <v>355</v>
      </c>
      <c r="F76" t="s">
        <v>28</v>
      </c>
      <c r="G76" t="s">
        <v>402</v>
      </c>
      <c r="H76" t="s">
        <v>25</v>
      </c>
      <c r="I76">
        <v>320.60000000000002</v>
      </c>
      <c r="J76">
        <v>328.4</v>
      </c>
      <c r="K76" t="s">
        <v>31</v>
      </c>
      <c r="L76" t="s">
        <v>31</v>
      </c>
      <c r="M76">
        <v>33</v>
      </c>
      <c r="N76">
        <v>0</v>
      </c>
      <c r="O76" s="4">
        <v>0.68089999999999995</v>
      </c>
      <c r="P76">
        <v>9.52</v>
      </c>
      <c r="Q76">
        <v>0.1</v>
      </c>
      <c r="R76">
        <v>0</v>
      </c>
      <c r="S76">
        <v>0.01</v>
      </c>
      <c r="T76">
        <v>0</v>
      </c>
      <c r="U76">
        <v>0.98</v>
      </c>
      <c r="V76" s="4">
        <v>1.0061</v>
      </c>
      <c r="W76" s="4">
        <v>1.0122</v>
      </c>
      <c r="X76" s="2">
        <f>(O76*M76*Settings!$J$17)+(P76*V76*U76*M76*Settings!$J$15)+(Q76*V76*U76*M76*Settings!$J$16)+(R76*W76*N76*Settings!$G$15)+(S76*W76*N76*Settings!$G$16)+(T76*(N76+M76)*Settings!$M$15)</f>
        <v>72.967549247999997</v>
      </c>
    </row>
    <row r="77" spans="1:24" x14ac:dyDescent="0.25">
      <c r="A77" t="str">
        <f t="shared" si="1"/>
        <v>NEJulian Edelman</v>
      </c>
      <c r="B77" t="str">
        <f>VLOOKUP(C77,'team abbr lookup'!B:C,2,FALSE)</f>
        <v>NE</v>
      </c>
      <c r="C77" t="s">
        <v>246</v>
      </c>
      <c r="D77" t="s">
        <v>355</v>
      </c>
      <c r="E77" t="s">
        <v>355</v>
      </c>
      <c r="F77" t="s">
        <v>247</v>
      </c>
      <c r="G77" t="s">
        <v>400</v>
      </c>
      <c r="H77" t="s">
        <v>246</v>
      </c>
      <c r="I77">
        <v>330.8</v>
      </c>
      <c r="J77">
        <v>314</v>
      </c>
      <c r="K77" t="s">
        <v>191</v>
      </c>
      <c r="L77" t="s">
        <v>255</v>
      </c>
      <c r="M77">
        <v>131</v>
      </c>
      <c r="N77">
        <v>7</v>
      </c>
      <c r="O77" s="4">
        <v>0.66180000000000005</v>
      </c>
      <c r="P77">
        <v>7.45</v>
      </c>
      <c r="Q77">
        <v>4.5999999999999999E-2</v>
      </c>
      <c r="R77">
        <v>6.44</v>
      </c>
      <c r="S77">
        <v>0.01</v>
      </c>
      <c r="T77">
        <v>2.5999999999999999E-2</v>
      </c>
      <c r="U77">
        <v>0.8</v>
      </c>
      <c r="V77" s="4">
        <v>0.98729999999999996</v>
      </c>
      <c r="W77" s="4">
        <v>0.97460000000000002</v>
      </c>
      <c r="X77" s="2">
        <f>(O77*M77*Settings!$J$17)+(P77*V77*U77*M77*Settings!$J$15)+(Q77*V77*U77*M77*Settings!$J$16)+(R77*W77*N77*Settings!$G$15)+(S77*W77*N77*Settings!$G$16)+(T77*(N77+M77)*Settings!$M$15)</f>
        <v>189.96451864000005</v>
      </c>
    </row>
    <row r="78" spans="1:24" x14ac:dyDescent="0.25">
      <c r="A78" t="str">
        <f t="shared" si="1"/>
        <v>NEN'Keal Harry</v>
      </c>
      <c r="B78" t="str">
        <f>VLOOKUP(C78,'team abbr lookup'!B:C,2,FALSE)</f>
        <v>NE</v>
      </c>
      <c r="C78" t="s">
        <v>246</v>
      </c>
      <c r="D78" t="s">
        <v>355</v>
      </c>
      <c r="E78" t="s">
        <v>355</v>
      </c>
      <c r="F78" t="s">
        <v>248</v>
      </c>
      <c r="G78" t="s">
        <v>401</v>
      </c>
      <c r="H78" t="s">
        <v>246</v>
      </c>
      <c r="I78">
        <v>330.8</v>
      </c>
      <c r="J78">
        <v>314</v>
      </c>
      <c r="K78" t="s">
        <v>191</v>
      </c>
      <c r="L78" t="s">
        <v>255</v>
      </c>
      <c r="M78">
        <v>88</v>
      </c>
      <c r="N78">
        <v>4</v>
      </c>
      <c r="O78" s="4">
        <v>0.61280000000000001</v>
      </c>
      <c r="P78">
        <v>8.4700000000000006</v>
      </c>
      <c r="Q78">
        <v>5.6000000000000001E-2</v>
      </c>
      <c r="R78">
        <v>4.83</v>
      </c>
      <c r="S78">
        <v>0.01</v>
      </c>
      <c r="T78">
        <v>1.0999999999999999E-2</v>
      </c>
      <c r="U78">
        <v>0.8</v>
      </c>
      <c r="V78" s="4">
        <v>0.98729999999999996</v>
      </c>
      <c r="W78" s="4">
        <v>0.97460000000000002</v>
      </c>
      <c r="X78" s="2">
        <f>(O78*M78*Settings!$J$17)+(P78*V78*U78*M78*Settings!$J$15)+(Q78*V78*U78*M78*Settings!$J$16)+(R78*W78*N78*Settings!$G$15)+(S78*W78*N78*Settings!$G$16)+(T78*(N78+M78)*Settings!$M$15)</f>
        <v>136.24473456000001</v>
      </c>
    </row>
    <row r="79" spans="1:24" x14ac:dyDescent="0.25">
      <c r="A79" t="str">
        <f t="shared" si="1"/>
        <v>NEJakobi Meyers</v>
      </c>
      <c r="B79" t="str">
        <f>VLOOKUP(C79,'team abbr lookup'!B:C,2,FALSE)</f>
        <v>NE</v>
      </c>
      <c r="C79" t="s">
        <v>246</v>
      </c>
      <c r="D79" t="s">
        <v>355</v>
      </c>
      <c r="E79" t="s">
        <v>355</v>
      </c>
      <c r="F79" t="s">
        <v>250</v>
      </c>
      <c r="G79" t="s">
        <v>450</v>
      </c>
      <c r="H79" t="s">
        <v>246</v>
      </c>
      <c r="I79">
        <v>330.8</v>
      </c>
      <c r="J79">
        <v>314</v>
      </c>
      <c r="K79" t="s">
        <v>191</v>
      </c>
      <c r="L79" t="s">
        <v>255</v>
      </c>
      <c r="M79">
        <v>54</v>
      </c>
      <c r="N79">
        <v>0</v>
      </c>
      <c r="O79" s="4">
        <v>0.6341</v>
      </c>
      <c r="P79">
        <v>8.76</v>
      </c>
      <c r="Q79">
        <v>0.01</v>
      </c>
      <c r="R79">
        <v>0</v>
      </c>
      <c r="S79">
        <v>0.01</v>
      </c>
      <c r="T79">
        <v>0</v>
      </c>
      <c r="U79">
        <v>0.8</v>
      </c>
      <c r="V79" s="4">
        <v>0.98729999999999996</v>
      </c>
      <c r="W79" s="4">
        <v>0.97460000000000002</v>
      </c>
      <c r="X79" s="2">
        <f>(O79*M79*Settings!$J$17)+(P79*V79*U79*M79*Settings!$J$15)+(Q79*V79*U79*M79*Settings!$J$16)+(R79*W79*N79*Settings!$G$15)+(S79*W79*N79*Settings!$G$16)+(T79*(N79+M79)*Settings!$M$15)</f>
        <v>74.163072960000008</v>
      </c>
    </row>
    <row r="80" spans="1:24" x14ac:dyDescent="0.25">
      <c r="A80" t="str">
        <f t="shared" si="1"/>
        <v>NYGSterling Shepard</v>
      </c>
      <c r="B80" t="str">
        <f>VLOOKUP(C80,'team abbr lookup'!B:C,2,FALSE)</f>
        <v>NYG</v>
      </c>
      <c r="C80" t="s">
        <v>99</v>
      </c>
      <c r="D80" t="s">
        <v>372</v>
      </c>
      <c r="E80" t="s">
        <v>373</v>
      </c>
      <c r="F80" t="s">
        <v>101</v>
      </c>
      <c r="G80" t="s">
        <v>400</v>
      </c>
      <c r="H80" t="s">
        <v>99</v>
      </c>
      <c r="I80">
        <v>311.8</v>
      </c>
      <c r="J80">
        <v>292</v>
      </c>
      <c r="K80" t="s">
        <v>105</v>
      </c>
      <c r="L80" t="s">
        <v>105</v>
      </c>
      <c r="M80">
        <v>99</v>
      </c>
      <c r="N80">
        <v>5</v>
      </c>
      <c r="O80" s="4">
        <v>0.6593</v>
      </c>
      <c r="P80">
        <v>7.41</v>
      </c>
      <c r="Q80">
        <v>3.6999999999999998E-2</v>
      </c>
      <c r="R80">
        <v>11.8</v>
      </c>
      <c r="S80">
        <v>0.01</v>
      </c>
      <c r="T80">
        <v>5.0000000000000001E-3</v>
      </c>
      <c r="U80">
        <v>1</v>
      </c>
      <c r="V80" s="4">
        <v>0.98409999999999997</v>
      </c>
      <c r="W80" s="4">
        <v>0.96819999999999995</v>
      </c>
      <c r="X80" s="2">
        <f>(O80*M80*Settings!$J$17)+(P80*V80*U80*M80*Settings!$J$15)+(Q80*V80*U80*M80*Settings!$J$16)+(R80*W80*N80*Settings!$G$15)+(S80*W80*N80*Settings!$G$16)+(T80*(N80+M80)*Settings!$M$15)</f>
        <v>164.0546817</v>
      </c>
    </row>
    <row r="81" spans="1:24" x14ac:dyDescent="0.25">
      <c r="A81" t="str">
        <f t="shared" si="1"/>
        <v>NYGGolden Tate</v>
      </c>
      <c r="B81" t="str">
        <f>VLOOKUP(C81,'team abbr lookup'!B:C,2,FALSE)</f>
        <v>NYG</v>
      </c>
      <c r="C81" t="s">
        <v>99</v>
      </c>
      <c r="D81" t="s">
        <v>372</v>
      </c>
      <c r="E81" t="s">
        <v>373</v>
      </c>
      <c r="F81" t="s">
        <v>102</v>
      </c>
      <c r="G81" t="s">
        <v>401</v>
      </c>
      <c r="H81" t="s">
        <v>99</v>
      </c>
      <c r="I81">
        <v>311.8</v>
      </c>
      <c r="J81">
        <v>292</v>
      </c>
      <c r="K81" t="s">
        <v>105</v>
      </c>
      <c r="L81" t="s">
        <v>105</v>
      </c>
      <c r="M81">
        <v>95</v>
      </c>
      <c r="N81">
        <v>2</v>
      </c>
      <c r="O81" s="4">
        <v>0.60780000000000001</v>
      </c>
      <c r="P81">
        <v>7.59</v>
      </c>
      <c r="Q81">
        <v>5.0999999999999997E-2</v>
      </c>
      <c r="R81">
        <v>11</v>
      </c>
      <c r="S81">
        <v>0.01</v>
      </c>
      <c r="T81">
        <v>1.4999999999999999E-2</v>
      </c>
      <c r="U81">
        <v>1</v>
      </c>
      <c r="V81" s="4">
        <v>0.98409999999999997</v>
      </c>
      <c r="W81" s="4">
        <v>0.96819999999999995</v>
      </c>
      <c r="X81" s="2">
        <f>(O81*M81*Settings!$J$17)+(P81*V81*U81*M81*Settings!$J$15)+(Q81*V81*U81*M81*Settings!$J$16)+(R81*W81*N81*Settings!$G$15)+(S81*W81*N81*Settings!$G$16)+(T81*(N81+M81)*Settings!$M$15)</f>
        <v>156.6435415</v>
      </c>
    </row>
    <row r="82" spans="1:24" x14ac:dyDescent="0.25">
      <c r="A82" t="str">
        <f t="shared" si="1"/>
        <v>NYGDarius Slayton</v>
      </c>
      <c r="B82" t="str">
        <f>VLOOKUP(C82,'team abbr lookup'!B:C,2,FALSE)</f>
        <v>NYG</v>
      </c>
      <c r="C82" t="s">
        <v>99</v>
      </c>
      <c r="D82" t="s">
        <v>372</v>
      </c>
      <c r="E82" t="s">
        <v>373</v>
      </c>
      <c r="F82" t="s">
        <v>100</v>
      </c>
      <c r="G82" t="s">
        <v>402</v>
      </c>
      <c r="H82" t="s">
        <v>99</v>
      </c>
      <c r="I82">
        <v>311.8</v>
      </c>
      <c r="J82">
        <v>292</v>
      </c>
      <c r="K82" t="s">
        <v>105</v>
      </c>
      <c r="L82" t="s">
        <v>105</v>
      </c>
      <c r="M82">
        <v>81</v>
      </c>
      <c r="N82">
        <v>0</v>
      </c>
      <c r="O82" s="4">
        <v>0.57140000000000002</v>
      </c>
      <c r="P82">
        <v>8.81</v>
      </c>
      <c r="Q82">
        <v>9.5000000000000001E-2</v>
      </c>
      <c r="R82">
        <v>0</v>
      </c>
      <c r="S82">
        <v>0.01</v>
      </c>
      <c r="T82">
        <v>0</v>
      </c>
      <c r="U82">
        <v>1</v>
      </c>
      <c r="V82" s="4">
        <v>0.98409999999999997</v>
      </c>
      <c r="W82" s="4">
        <v>0.96819999999999995</v>
      </c>
      <c r="X82" s="2">
        <f>(O82*M82*Settings!$J$17)+(P82*V82*U82*M82*Settings!$J$15)+(Q82*V82*U82*M82*Settings!$J$16)+(R82*W82*N82*Settings!$G$15)+(S82*W82*N82*Settings!$G$16)+(T82*(N82+M82)*Settings!$M$15)</f>
        <v>161.94565710000001</v>
      </c>
    </row>
    <row r="83" spans="1:24" x14ac:dyDescent="0.25">
      <c r="A83" t="str">
        <f t="shared" si="1"/>
        <v>NYJJamison Crowder</v>
      </c>
      <c r="B83" t="str">
        <f>VLOOKUP(C83,'team abbr lookup'!B:C,2,FALSE)</f>
        <v>NYJ</v>
      </c>
      <c r="C83" t="s">
        <v>115</v>
      </c>
      <c r="D83" t="s">
        <v>355</v>
      </c>
      <c r="E83" t="s">
        <v>355</v>
      </c>
      <c r="F83" t="s">
        <v>116</v>
      </c>
      <c r="G83" t="s">
        <v>400</v>
      </c>
      <c r="H83" t="s">
        <v>115</v>
      </c>
      <c r="I83">
        <v>304.8</v>
      </c>
      <c r="J83">
        <v>295.39999999999998</v>
      </c>
      <c r="K83" t="s">
        <v>121</v>
      </c>
      <c r="L83" t="s">
        <v>121</v>
      </c>
      <c r="M83">
        <v>111</v>
      </c>
      <c r="N83">
        <v>1</v>
      </c>
      <c r="O83" s="4">
        <v>0.62929999999999997</v>
      </c>
      <c r="P83">
        <v>6.99</v>
      </c>
      <c r="Q83">
        <v>4.7E-2</v>
      </c>
      <c r="R83">
        <v>6.33</v>
      </c>
      <c r="S83">
        <v>0.01</v>
      </c>
      <c r="T83">
        <v>2.5999999999999999E-2</v>
      </c>
      <c r="U83">
        <v>1.05</v>
      </c>
      <c r="V83" s="4">
        <v>0.99229999999999996</v>
      </c>
      <c r="W83" s="4">
        <v>0.98460000000000003</v>
      </c>
      <c r="X83" s="2">
        <f>(O83*M83*Settings!$J$17)+(P83*V83*U83*M83*Settings!$J$15)+(Q83*V83*U83*M83*Settings!$J$16)+(R83*W83*N83*Settings!$G$15)+(S83*W83*N83*Settings!$G$16)+(T83*(N83+M83)*Settings!$M$15)</f>
        <v>178.165794065</v>
      </c>
    </row>
    <row r="84" spans="1:24" x14ac:dyDescent="0.25">
      <c r="A84" t="str">
        <f t="shared" si="1"/>
        <v>NYJBreshad Perriman</v>
      </c>
      <c r="B84" t="str">
        <f>VLOOKUP(C84,'team abbr lookup'!B:C,2,FALSE)</f>
        <v>NYJ</v>
      </c>
      <c r="C84" t="s">
        <v>115</v>
      </c>
      <c r="D84" t="s">
        <v>355</v>
      </c>
      <c r="E84" t="s">
        <v>355</v>
      </c>
      <c r="F84" t="s">
        <v>117</v>
      </c>
      <c r="G84" t="s">
        <v>401</v>
      </c>
      <c r="H84" t="s">
        <v>186</v>
      </c>
      <c r="I84">
        <v>314.60000000000002</v>
      </c>
      <c r="J84">
        <v>295.39999999999998</v>
      </c>
      <c r="K84" t="s">
        <v>32</v>
      </c>
      <c r="L84" t="s">
        <v>121</v>
      </c>
      <c r="M84">
        <v>81</v>
      </c>
      <c r="N84">
        <v>2</v>
      </c>
      <c r="O84" s="4">
        <v>0.53990000000000005</v>
      </c>
      <c r="P84">
        <v>10</v>
      </c>
      <c r="Q84">
        <v>8.5000000000000006E-2</v>
      </c>
      <c r="R84">
        <v>4.25</v>
      </c>
      <c r="S84">
        <v>0.01</v>
      </c>
      <c r="T84">
        <v>0</v>
      </c>
      <c r="U84">
        <v>1</v>
      </c>
      <c r="V84" s="4">
        <v>0.98470000000000002</v>
      </c>
      <c r="W84" s="4">
        <v>0.96950000000000003</v>
      </c>
      <c r="X84" s="2">
        <f>(O84*M84*Settings!$J$17)+(P84*V84*U84*M84*Settings!$J$15)+(Q84*V84*U84*M84*Settings!$J$16)+(R84*W84*N84*Settings!$G$15)+(S84*W84*N84*Settings!$G$16)+(T84*(N84+M84)*Settings!$M$15)</f>
        <v>165.11097200000003</v>
      </c>
    </row>
    <row r="85" spans="1:24" x14ac:dyDescent="0.25">
      <c r="A85" t="str">
        <f t="shared" si="1"/>
        <v>NYJDenzel Mims</v>
      </c>
      <c r="B85" t="str">
        <f>VLOOKUP(C85,'team abbr lookup'!B:C,2,FALSE)</f>
        <v>NYJ</v>
      </c>
      <c r="C85" t="s">
        <v>115</v>
      </c>
      <c r="D85" t="s">
        <v>355</v>
      </c>
      <c r="E85" t="s">
        <v>355</v>
      </c>
      <c r="F85" t="s">
        <v>118</v>
      </c>
      <c r="G85" t="s">
        <v>402</v>
      </c>
      <c r="H85" t="s">
        <v>355</v>
      </c>
      <c r="I85">
        <v>304.8</v>
      </c>
      <c r="J85">
        <v>295.39999999999998</v>
      </c>
      <c r="K85" t="s">
        <v>355</v>
      </c>
      <c r="L85" t="s">
        <v>121</v>
      </c>
      <c r="M85">
        <v>42</v>
      </c>
      <c r="N85">
        <v>1</v>
      </c>
      <c r="O85" s="4">
        <v>0.64090000000000003</v>
      </c>
      <c r="P85">
        <v>7.75</v>
      </c>
      <c r="Q85">
        <v>5.3999999999999999E-2</v>
      </c>
      <c r="R85">
        <v>3.13</v>
      </c>
      <c r="S85">
        <v>0.01</v>
      </c>
      <c r="T85">
        <v>8.9999999999999993E-3</v>
      </c>
      <c r="U85">
        <v>1</v>
      </c>
      <c r="V85" s="4">
        <v>0.99229999999999996</v>
      </c>
      <c r="W85" s="4">
        <v>0.98460000000000003</v>
      </c>
      <c r="X85" s="2">
        <f>(O85*M85*Settings!$J$17)+(P85*V85*U85*M85*Settings!$J$15)+(Q85*V85*U85*M85*Settings!$J$16)+(R85*W85*N85*Settings!$G$15)+(S85*W85*N85*Settings!$G$16)+(T85*(N85+M85)*Settings!$M$15)</f>
        <v>72.313639200000011</v>
      </c>
    </row>
    <row r="86" spans="1:24" x14ac:dyDescent="0.25">
      <c r="A86" t="str">
        <f t="shared" si="1"/>
        <v>LVHenry Ruggs III</v>
      </c>
      <c r="B86" t="str">
        <f>VLOOKUP(C86,'team abbr lookup'!B:C,2,FALSE)</f>
        <v>LV</v>
      </c>
      <c r="C86" t="s">
        <v>107</v>
      </c>
      <c r="D86" t="s">
        <v>355</v>
      </c>
      <c r="E86" t="s">
        <v>355</v>
      </c>
      <c r="F86" t="s">
        <v>108</v>
      </c>
      <c r="G86" t="s">
        <v>400</v>
      </c>
      <c r="H86" t="s">
        <v>355</v>
      </c>
      <c r="I86">
        <v>320</v>
      </c>
      <c r="J86">
        <v>339</v>
      </c>
      <c r="K86" t="s">
        <v>355</v>
      </c>
      <c r="L86" t="s">
        <v>113</v>
      </c>
      <c r="M86">
        <v>83</v>
      </c>
      <c r="N86">
        <v>4</v>
      </c>
      <c r="O86" s="4">
        <v>0.61280000000000001</v>
      </c>
      <c r="P86">
        <v>8.4700000000000006</v>
      </c>
      <c r="Q86">
        <v>5.6000000000000001E-2</v>
      </c>
      <c r="R86">
        <v>4.83</v>
      </c>
      <c r="S86">
        <v>0.01</v>
      </c>
      <c r="T86">
        <v>1.0999999999999999E-2</v>
      </c>
      <c r="U86">
        <v>1</v>
      </c>
      <c r="V86" s="4">
        <v>1.0147999999999999</v>
      </c>
      <c r="W86" s="4">
        <v>1.0297000000000001</v>
      </c>
      <c r="X86" s="2">
        <f>(O86*M86*Settings!$J$17)+(P86*V86*U86*M86*Settings!$J$15)+(Q86*V86*U86*M86*Settings!$J$16)+(R86*W86*N86*Settings!$G$15)+(S86*W86*N86*Settings!$G$16)+(T86*(N86+M86)*Settings!$M$15)</f>
        <v>150.82710560000001</v>
      </c>
    </row>
    <row r="87" spans="1:24" x14ac:dyDescent="0.25">
      <c r="A87" t="str">
        <f t="shared" si="1"/>
        <v>LVHunter Renfrow</v>
      </c>
      <c r="B87" t="str">
        <f>VLOOKUP(C87,'team abbr lookup'!B:C,2,FALSE)</f>
        <v>LV</v>
      </c>
      <c r="C87" t="s">
        <v>107</v>
      </c>
      <c r="D87" t="s">
        <v>355</v>
      </c>
      <c r="E87" t="s">
        <v>355</v>
      </c>
      <c r="F87" t="s">
        <v>109</v>
      </c>
      <c r="G87" t="s">
        <v>401</v>
      </c>
      <c r="H87" t="s">
        <v>107</v>
      </c>
      <c r="I87">
        <v>320</v>
      </c>
      <c r="J87">
        <v>339</v>
      </c>
      <c r="K87" t="s">
        <v>113</v>
      </c>
      <c r="L87" t="s">
        <v>113</v>
      </c>
      <c r="M87">
        <v>69</v>
      </c>
      <c r="N87">
        <v>0</v>
      </c>
      <c r="O87" s="4">
        <v>0.69010000000000005</v>
      </c>
      <c r="P87">
        <v>8.52</v>
      </c>
      <c r="Q87">
        <v>5.6000000000000001E-2</v>
      </c>
      <c r="R87">
        <v>0</v>
      </c>
      <c r="S87">
        <v>0.01</v>
      </c>
      <c r="T87">
        <v>1.4E-2</v>
      </c>
      <c r="U87">
        <v>1</v>
      </c>
      <c r="V87" s="4">
        <v>1.0147999999999999</v>
      </c>
      <c r="W87" s="4">
        <v>1.0297000000000001</v>
      </c>
      <c r="X87" s="2">
        <f>(O87*M87*Settings!$J$17)+(P87*V87*U87*M87*Settings!$J$15)+(Q87*V87*U87*M87*Settings!$J$16)+(R87*W87*N87*Settings!$G$15)+(S87*W87*N87*Settings!$G$16)+(T87*(N87+M87)*Settings!$M$15)</f>
        <v>128.87008560000001</v>
      </c>
    </row>
    <row r="88" spans="1:24" x14ac:dyDescent="0.25">
      <c r="A88" t="str">
        <f t="shared" si="1"/>
        <v>LVBryan Edwards</v>
      </c>
      <c r="B88" t="str">
        <f>VLOOKUP(C88,'team abbr lookup'!B:C,2,FALSE)</f>
        <v>LV</v>
      </c>
      <c r="C88" t="s">
        <v>107</v>
      </c>
      <c r="D88" t="s">
        <v>355</v>
      </c>
      <c r="E88" t="s">
        <v>355</v>
      </c>
      <c r="F88" t="s">
        <v>110</v>
      </c>
      <c r="G88" t="s">
        <v>450</v>
      </c>
      <c r="H88" t="s">
        <v>355</v>
      </c>
      <c r="I88">
        <v>320</v>
      </c>
      <c r="J88">
        <v>339</v>
      </c>
      <c r="K88" t="s">
        <v>355</v>
      </c>
      <c r="L88" t="s">
        <v>113</v>
      </c>
      <c r="M88">
        <v>68</v>
      </c>
      <c r="N88">
        <v>1</v>
      </c>
      <c r="O88" s="4">
        <v>0.64090000000000003</v>
      </c>
      <c r="P88">
        <v>7.75</v>
      </c>
      <c r="Q88">
        <v>5.3999999999999999E-2</v>
      </c>
      <c r="R88">
        <v>3.13</v>
      </c>
      <c r="S88">
        <v>0.01</v>
      </c>
      <c r="T88">
        <v>8.9999999999999993E-3</v>
      </c>
      <c r="U88">
        <v>1</v>
      </c>
      <c r="V88" s="4">
        <v>1.0147999999999999</v>
      </c>
      <c r="W88" s="4">
        <v>1.0297000000000001</v>
      </c>
      <c r="X88" s="2">
        <f>(O88*M88*Settings!$J$17)+(P88*V88*U88*M88*Settings!$J$15)+(Q88*V88*U88*M88*Settings!$J$16)+(R88*W88*N88*Settings!$G$15)+(S88*W88*N88*Settings!$G$16)+(T88*(N88+M88)*Settings!$M$15)</f>
        <v>118.56131169999999</v>
      </c>
    </row>
    <row r="89" spans="1:24" x14ac:dyDescent="0.25">
      <c r="A89" t="str">
        <f t="shared" si="1"/>
        <v>LVNelson Agholor</v>
      </c>
      <c r="B89" t="str">
        <f>VLOOKUP(C89,'team abbr lookup'!B:C,2,FALSE)</f>
        <v>LV</v>
      </c>
      <c r="C89" t="s">
        <v>107</v>
      </c>
      <c r="D89" t="s">
        <v>355</v>
      </c>
      <c r="E89" t="s">
        <v>355</v>
      </c>
      <c r="F89" t="s">
        <v>927</v>
      </c>
      <c r="G89" t="s">
        <v>451</v>
      </c>
      <c r="H89" t="s">
        <v>268</v>
      </c>
      <c r="I89">
        <v>342</v>
      </c>
      <c r="J89">
        <v>339</v>
      </c>
      <c r="K89" t="s">
        <v>274</v>
      </c>
      <c r="L89" t="s">
        <v>113</v>
      </c>
      <c r="M89">
        <v>36</v>
      </c>
      <c r="N89">
        <v>1</v>
      </c>
      <c r="O89" s="4">
        <v>0.60429999999999995</v>
      </c>
      <c r="P89">
        <v>6.22</v>
      </c>
      <c r="Q89">
        <v>4.2000000000000003E-2</v>
      </c>
      <c r="R89">
        <v>6.57</v>
      </c>
      <c r="S89">
        <v>0</v>
      </c>
      <c r="T89">
        <v>1.2999999999999999E-2</v>
      </c>
      <c r="U89">
        <v>1</v>
      </c>
      <c r="V89" s="4">
        <v>0.99780000000000002</v>
      </c>
      <c r="W89" s="4">
        <v>0.99560000000000004</v>
      </c>
      <c r="X89" s="2">
        <f>(O89*M89*Settings!$J$17)+(P89*V89*U89*M89*Settings!$J$15)+(Q89*V89*U89*M89*Settings!$J$16)+(R89*W89*N89*Settings!$G$15)+(S89*W89*N89*Settings!$G$16)+(T89*(N89+M89)*Settings!$M$15)</f>
        <v>52.841688400000002</v>
      </c>
    </row>
    <row r="90" spans="1:24" x14ac:dyDescent="0.25">
      <c r="A90" t="str">
        <f t="shared" si="1"/>
        <v>PHIJalen Reagor</v>
      </c>
      <c r="B90" t="str">
        <f>VLOOKUP(C90,'team abbr lookup'!B:C,2,FALSE)</f>
        <v>PHI</v>
      </c>
      <c r="C90" t="s">
        <v>268</v>
      </c>
      <c r="D90" t="s">
        <v>355</v>
      </c>
      <c r="E90" t="s">
        <v>375</v>
      </c>
      <c r="F90" t="s">
        <v>269</v>
      </c>
      <c r="G90" t="s">
        <v>400</v>
      </c>
      <c r="H90" t="s">
        <v>355</v>
      </c>
      <c r="I90">
        <v>342</v>
      </c>
      <c r="J90">
        <v>337.8</v>
      </c>
      <c r="K90" t="s">
        <v>355</v>
      </c>
      <c r="L90" t="s">
        <v>274</v>
      </c>
      <c r="M90">
        <v>75</v>
      </c>
      <c r="N90">
        <v>2</v>
      </c>
      <c r="O90" s="4">
        <v>0.61280000000000001</v>
      </c>
      <c r="P90">
        <v>8.4700000000000006</v>
      </c>
      <c r="Q90">
        <v>5.6000000000000001E-2</v>
      </c>
      <c r="R90">
        <v>4.83</v>
      </c>
      <c r="S90">
        <v>0.01</v>
      </c>
      <c r="T90">
        <v>1.0999999999999999E-2</v>
      </c>
      <c r="U90">
        <v>1</v>
      </c>
      <c r="V90" s="4">
        <v>0.99690000000000001</v>
      </c>
      <c r="W90" s="4">
        <v>0.99390000000000001</v>
      </c>
      <c r="X90" s="2">
        <f>(O90*M90*Settings!$J$17)+(P90*V90*U90*M90*Settings!$J$15)+(Q90*V90*U90*M90*Settings!$J$16)+(R90*W90*N90*Settings!$G$15)+(S90*W90*N90*Settings!$G$16)+(T90*(N90+M90)*Settings!$M$15)</f>
        <v>133.79532790000002</v>
      </c>
    </row>
    <row r="91" spans="1:24" x14ac:dyDescent="0.25">
      <c r="A91" t="str">
        <f t="shared" si="1"/>
        <v>PHIDeSean Jackson</v>
      </c>
      <c r="B91" t="str">
        <f>VLOOKUP(C91,'team abbr lookup'!B:C,2,FALSE)</f>
        <v>PHI</v>
      </c>
      <c r="C91" t="s">
        <v>268</v>
      </c>
      <c r="D91" t="s">
        <v>355</v>
      </c>
      <c r="E91" t="s">
        <v>375</v>
      </c>
      <c r="F91" t="s">
        <v>270</v>
      </c>
      <c r="G91" t="s">
        <v>401</v>
      </c>
      <c r="H91" t="s">
        <v>268</v>
      </c>
      <c r="I91">
        <v>342</v>
      </c>
      <c r="J91">
        <v>337.8</v>
      </c>
      <c r="K91" t="s">
        <v>274</v>
      </c>
      <c r="L91" t="s">
        <v>274</v>
      </c>
      <c r="M91">
        <v>88</v>
      </c>
      <c r="N91">
        <v>5</v>
      </c>
      <c r="O91" s="4">
        <v>0.55459999999999998</v>
      </c>
      <c r="P91">
        <v>9.31</v>
      </c>
      <c r="Q91">
        <v>4.2999999999999997E-2</v>
      </c>
      <c r="R91">
        <v>6.4</v>
      </c>
      <c r="S91">
        <v>0.111</v>
      </c>
      <c r="T91">
        <v>1.2999999999999999E-2</v>
      </c>
      <c r="U91">
        <v>1</v>
      </c>
      <c r="V91" s="4">
        <v>0.99690000000000001</v>
      </c>
      <c r="W91" s="4">
        <v>0.99390000000000001</v>
      </c>
      <c r="X91" s="2">
        <f>(O91*M91*Settings!$J$17)+(P91*V91*U91*M91*Settings!$J$15)+(Q91*V91*U91*M91*Settings!$J$16)+(R91*W91*N91*Settings!$G$15)+(S91*W91*N91*Settings!$G$16)+(T91*(N91+M91)*Settings!$M$15)</f>
        <v>157.18460780000001</v>
      </c>
    </row>
    <row r="92" spans="1:24" x14ac:dyDescent="0.25">
      <c r="A92" t="str">
        <f t="shared" si="1"/>
        <v>PHIAlshon Jeffery</v>
      </c>
      <c r="B92" t="str">
        <f>VLOOKUP(C92,'team abbr lookup'!B:C,2,FALSE)</f>
        <v>PHI</v>
      </c>
      <c r="C92" t="s">
        <v>268</v>
      </c>
      <c r="D92" t="s">
        <v>355</v>
      </c>
      <c r="E92" t="s">
        <v>375</v>
      </c>
      <c r="F92" t="s">
        <v>271</v>
      </c>
      <c r="G92" t="s">
        <v>402</v>
      </c>
      <c r="H92" t="s">
        <v>268</v>
      </c>
      <c r="I92">
        <v>342</v>
      </c>
      <c r="J92">
        <v>337.8</v>
      </c>
      <c r="K92" t="s">
        <v>274</v>
      </c>
      <c r="L92" t="s">
        <v>274</v>
      </c>
      <c r="M92">
        <v>50</v>
      </c>
      <c r="N92">
        <v>0</v>
      </c>
      <c r="O92" s="4">
        <v>0.70650000000000002</v>
      </c>
      <c r="P92">
        <v>9.16</v>
      </c>
      <c r="Q92">
        <v>6.0999999999999999E-2</v>
      </c>
      <c r="R92">
        <v>2</v>
      </c>
      <c r="S92">
        <v>0.1</v>
      </c>
      <c r="T92">
        <v>7.0000000000000001E-3</v>
      </c>
      <c r="U92">
        <v>1</v>
      </c>
      <c r="V92" s="4">
        <v>0.99690000000000001</v>
      </c>
      <c r="W92" s="4">
        <v>0.99390000000000001</v>
      </c>
      <c r="X92" s="2">
        <f>(O92*M92*Settings!$J$17)+(P92*V92*U92*M92*Settings!$J$15)+(Q92*V92*U92*M92*Settings!$J$16)+(R92*W92*N92*Settings!$G$15)+(S92*W92*N92*Settings!$G$16)+(T92*(N92+M92)*Settings!$M$15)</f>
        <v>98.526290000000003</v>
      </c>
    </row>
    <row r="93" spans="1:24" x14ac:dyDescent="0.25">
      <c r="A93" t="str">
        <f t="shared" si="1"/>
        <v>PHIGreg Ward</v>
      </c>
      <c r="B93" t="str">
        <f>VLOOKUP(C93,'team abbr lookup'!B:C,2,FALSE)</f>
        <v>PHI</v>
      </c>
      <c r="C93" t="s">
        <v>268</v>
      </c>
      <c r="D93" t="s">
        <v>355</v>
      </c>
      <c r="E93" t="s">
        <v>375</v>
      </c>
      <c r="F93" t="s">
        <v>1041</v>
      </c>
      <c r="G93" t="s">
        <v>450</v>
      </c>
      <c r="H93" t="s">
        <v>268</v>
      </c>
      <c r="I93">
        <v>342</v>
      </c>
      <c r="J93">
        <v>337.8</v>
      </c>
      <c r="K93" t="s">
        <v>274</v>
      </c>
      <c r="L93" t="s">
        <v>274</v>
      </c>
      <c r="M93">
        <v>31</v>
      </c>
      <c r="N93">
        <v>1</v>
      </c>
      <c r="O93" s="4">
        <v>0.7</v>
      </c>
      <c r="P93">
        <v>6.35</v>
      </c>
      <c r="Q93">
        <v>2.5000000000000001E-2</v>
      </c>
      <c r="R93">
        <v>5</v>
      </c>
      <c r="S93">
        <v>0</v>
      </c>
      <c r="T93">
        <v>0</v>
      </c>
      <c r="U93">
        <v>1</v>
      </c>
      <c r="V93" s="4">
        <v>0.99690000000000001</v>
      </c>
      <c r="W93" s="4">
        <v>0.99390000000000001</v>
      </c>
      <c r="X93" s="2">
        <f>(O93*M93*Settings!$J$17)+(P93*V93*U93*M93*Settings!$J$15)+(Q93*V93*U93*M93*Settings!$J$16)+(R93*W93*N93*Settings!$G$15)+(S93*W93*N93*Settings!$G$16)+(T93*(N93+M93)*Settings!$M$15)</f>
        <v>46.456511499999998</v>
      </c>
    </row>
    <row r="94" spans="1:24" x14ac:dyDescent="0.25">
      <c r="A94" t="str">
        <f t="shared" si="1"/>
        <v>PITJuJu Smith-Schuster</v>
      </c>
      <c r="B94" t="str">
        <f>VLOOKUP(C94,'team abbr lookup'!B:C,2,FALSE)</f>
        <v>PIT</v>
      </c>
      <c r="C94" t="s">
        <v>286</v>
      </c>
      <c r="D94" t="s">
        <v>355</v>
      </c>
      <c r="E94" t="s">
        <v>355</v>
      </c>
      <c r="F94" t="s">
        <v>287</v>
      </c>
      <c r="G94" t="s">
        <v>400</v>
      </c>
      <c r="H94" t="s">
        <v>286</v>
      </c>
      <c r="I94">
        <v>326.2</v>
      </c>
      <c r="J94">
        <v>320.39999999999998</v>
      </c>
      <c r="K94" t="s">
        <v>296</v>
      </c>
      <c r="L94" t="s">
        <v>295</v>
      </c>
      <c r="M94">
        <v>132</v>
      </c>
      <c r="N94">
        <v>0</v>
      </c>
      <c r="O94" s="4">
        <v>0.63729999999999998</v>
      </c>
      <c r="P94">
        <v>8.27</v>
      </c>
      <c r="Q94">
        <v>4.2000000000000003E-2</v>
      </c>
      <c r="R94">
        <v>12</v>
      </c>
      <c r="S94">
        <v>0.01</v>
      </c>
      <c r="T94">
        <v>6.0000000000000001E-3</v>
      </c>
      <c r="U94">
        <v>1.05</v>
      </c>
      <c r="V94" s="4">
        <v>0.99560000000000004</v>
      </c>
      <c r="W94" s="4">
        <v>0.99109999999999998</v>
      </c>
      <c r="X94" s="2">
        <f>(O94*M94*Settings!$J$17)+(P94*V94*U94*M94*Settings!$J$15)+(Q94*V94*U94*M94*Settings!$J$16)+(R94*W94*N94*Settings!$G$15)+(S94*W94*N94*Settings!$G$16)+(T94*(N94+M94)*Settings!$M$15)</f>
        <v>231.43098263999997</v>
      </c>
    </row>
    <row r="95" spans="1:24" x14ac:dyDescent="0.25">
      <c r="A95" t="str">
        <f t="shared" si="1"/>
        <v>PITDiontae Johnson</v>
      </c>
      <c r="B95" t="str">
        <f>VLOOKUP(C95,'team abbr lookup'!B:C,2,FALSE)</f>
        <v>PIT</v>
      </c>
      <c r="C95" t="s">
        <v>286</v>
      </c>
      <c r="D95" t="s">
        <v>355</v>
      </c>
      <c r="E95" t="s">
        <v>355</v>
      </c>
      <c r="F95" t="s">
        <v>288</v>
      </c>
      <c r="G95" t="s">
        <v>401</v>
      </c>
      <c r="H95" t="s">
        <v>286</v>
      </c>
      <c r="I95">
        <v>326.2</v>
      </c>
      <c r="J95">
        <v>320.39999999999998</v>
      </c>
      <c r="K95" t="s">
        <v>296</v>
      </c>
      <c r="L95" t="s">
        <v>295</v>
      </c>
      <c r="M95">
        <v>105</v>
      </c>
      <c r="N95">
        <v>3</v>
      </c>
      <c r="O95" s="4">
        <v>0.64129999999999998</v>
      </c>
      <c r="P95">
        <v>7.39</v>
      </c>
      <c r="Q95">
        <v>5.3999999999999999E-2</v>
      </c>
      <c r="R95">
        <v>10.25</v>
      </c>
      <c r="S95">
        <v>0.01</v>
      </c>
      <c r="T95">
        <v>5.1999999999999998E-2</v>
      </c>
      <c r="U95">
        <v>1.05</v>
      </c>
      <c r="V95" s="4">
        <v>0.99560000000000004</v>
      </c>
      <c r="W95" s="4">
        <v>0.99109999999999998</v>
      </c>
      <c r="X95" s="2">
        <f>(O95*M95*Settings!$J$17)+(P95*V95*U95*M95*Settings!$J$15)+(Q95*V95*U95*M95*Settings!$J$16)+(R95*W95*N95*Settings!$G$15)+(S95*W95*N95*Settings!$G$16)+(T95*(N95+M95)*Settings!$M$15)</f>
        <v>176.01061920000001</v>
      </c>
    </row>
    <row r="96" spans="1:24" x14ac:dyDescent="0.25">
      <c r="A96" t="str">
        <f t="shared" si="1"/>
        <v>PITJames Washington</v>
      </c>
      <c r="B96" t="str">
        <f>VLOOKUP(C96,'team abbr lookup'!B:C,2,FALSE)</f>
        <v>PIT</v>
      </c>
      <c r="C96" t="s">
        <v>286</v>
      </c>
      <c r="D96" t="s">
        <v>355</v>
      </c>
      <c r="E96" t="s">
        <v>355</v>
      </c>
      <c r="F96" t="s">
        <v>289</v>
      </c>
      <c r="G96" t="s">
        <v>402</v>
      </c>
      <c r="H96" t="s">
        <v>286</v>
      </c>
      <c r="I96">
        <v>326.2</v>
      </c>
      <c r="J96">
        <v>320.39999999999998</v>
      </c>
      <c r="K96" t="s">
        <v>296</v>
      </c>
      <c r="L96" t="s">
        <v>295</v>
      </c>
      <c r="M96">
        <v>64</v>
      </c>
      <c r="N96">
        <v>0</v>
      </c>
      <c r="O96" s="4">
        <v>0.52529999999999999</v>
      </c>
      <c r="P96">
        <v>8.52</v>
      </c>
      <c r="Q96">
        <v>3.4000000000000002E-2</v>
      </c>
      <c r="R96">
        <v>0</v>
      </c>
      <c r="S96">
        <v>0.01</v>
      </c>
      <c r="T96">
        <v>8.0000000000000002E-3</v>
      </c>
      <c r="U96">
        <v>1.05</v>
      </c>
      <c r="V96" s="4">
        <v>0.99560000000000004</v>
      </c>
      <c r="W96" s="4">
        <v>0.99109999999999998</v>
      </c>
      <c r="X96" s="2">
        <f>(O96*M96*Settings!$J$17)+(P96*V96*U96*M96*Settings!$J$15)+(Q96*V96*U96*M96*Settings!$J$16)+(R96*W96*N96*Settings!$G$15)+(S96*W96*N96*Settings!$G$16)+(T96*(N96+M96)*Settings!$M$15)</f>
        <v>103.24616191999999</v>
      </c>
    </row>
    <row r="97" spans="1:24" x14ac:dyDescent="0.25">
      <c r="A97" t="str">
        <f t="shared" si="1"/>
        <v>PITChase Claypool</v>
      </c>
      <c r="B97" t="str">
        <f>VLOOKUP(C97,'team abbr lookup'!B:C,2,FALSE)</f>
        <v>PIT</v>
      </c>
      <c r="C97" t="s">
        <v>286</v>
      </c>
      <c r="D97" t="s">
        <v>355</v>
      </c>
      <c r="E97" t="s">
        <v>355</v>
      </c>
      <c r="F97" t="s">
        <v>290</v>
      </c>
      <c r="G97" t="s">
        <v>450</v>
      </c>
      <c r="H97" t="s">
        <v>355</v>
      </c>
      <c r="I97">
        <v>326.2</v>
      </c>
      <c r="J97">
        <v>320.39999999999998</v>
      </c>
      <c r="K97" t="s">
        <v>355</v>
      </c>
      <c r="L97" t="s">
        <v>295</v>
      </c>
      <c r="M97">
        <v>45</v>
      </c>
      <c r="N97">
        <v>1</v>
      </c>
      <c r="O97" s="4">
        <v>0.64090000000000003</v>
      </c>
      <c r="P97">
        <v>7.75</v>
      </c>
      <c r="Q97">
        <v>5.3999999999999999E-2</v>
      </c>
      <c r="R97">
        <v>3.13</v>
      </c>
      <c r="S97">
        <v>0.01</v>
      </c>
      <c r="T97">
        <v>8.9999999999999993E-3</v>
      </c>
      <c r="U97">
        <v>1</v>
      </c>
      <c r="V97" s="4">
        <v>0.99560000000000004</v>
      </c>
      <c r="W97" s="4">
        <v>0.99109999999999998</v>
      </c>
      <c r="X97" s="2">
        <f>(O97*M97*Settings!$J$17)+(P97*V97*U97*M97*Settings!$J$15)+(Q97*V97*U97*M97*Settings!$J$16)+(R97*W97*N97*Settings!$G$15)+(S97*W97*N97*Settings!$G$16)+(T97*(N97+M97)*Settings!$M$15)</f>
        <v>77.619578300000001</v>
      </c>
    </row>
    <row r="98" spans="1:24" x14ac:dyDescent="0.25">
      <c r="A98" t="str">
        <f t="shared" si="1"/>
        <v>SEATyler Lockett</v>
      </c>
      <c r="B98" t="str">
        <f>VLOOKUP(C98,'team abbr lookup'!B:C,2,FALSE)</f>
        <v>SEA</v>
      </c>
      <c r="C98" t="s">
        <v>257</v>
      </c>
      <c r="D98" t="s">
        <v>355</v>
      </c>
      <c r="E98" t="s">
        <v>355</v>
      </c>
      <c r="F98" t="s">
        <v>258</v>
      </c>
      <c r="G98" t="s">
        <v>400</v>
      </c>
      <c r="H98" t="s">
        <v>257</v>
      </c>
      <c r="I98">
        <v>307.2</v>
      </c>
      <c r="J98">
        <v>295.39999999999998</v>
      </c>
      <c r="K98" t="s">
        <v>265</v>
      </c>
      <c r="L98" t="s">
        <v>265</v>
      </c>
      <c r="M98">
        <v>80</v>
      </c>
      <c r="N98">
        <v>5</v>
      </c>
      <c r="O98" s="4">
        <v>0.7621</v>
      </c>
      <c r="P98">
        <v>10.62</v>
      </c>
      <c r="Q98">
        <v>0.1</v>
      </c>
      <c r="R98">
        <v>2.81</v>
      </c>
      <c r="S98">
        <v>0.01</v>
      </c>
      <c r="T98">
        <v>8.9999999999999993E-3</v>
      </c>
      <c r="U98">
        <v>0.95</v>
      </c>
      <c r="V98" s="4">
        <v>0.99039999999999995</v>
      </c>
      <c r="W98" s="4">
        <v>0.98080000000000001</v>
      </c>
      <c r="X98" s="2">
        <f>(O98*M98*Settings!$J$17)+(P98*V98*U98*M98*Settings!$J$15)+(Q98*V98*U98*M98*Settings!$J$16)+(R98*W98*N98*Settings!$G$15)+(S98*W98*N98*Settings!$G$16)+(T98*(N98+M98)*Settings!$M$15)</f>
        <v>186.20966880000003</v>
      </c>
    </row>
    <row r="99" spans="1:24" x14ac:dyDescent="0.25">
      <c r="A99" t="str">
        <f t="shared" si="1"/>
        <v>SEAD.K. Metcalf</v>
      </c>
      <c r="B99" t="str">
        <f>VLOOKUP(C99,'team abbr lookup'!B:C,2,FALSE)</f>
        <v>SEA</v>
      </c>
      <c r="C99" t="s">
        <v>257</v>
      </c>
      <c r="D99" t="s">
        <v>355</v>
      </c>
      <c r="E99" t="s">
        <v>355</v>
      </c>
      <c r="F99" t="s">
        <v>259</v>
      </c>
      <c r="G99" t="s">
        <v>401</v>
      </c>
      <c r="H99" t="s">
        <v>257</v>
      </c>
      <c r="I99">
        <v>307.2</v>
      </c>
      <c r="J99">
        <v>295.39999999999998</v>
      </c>
      <c r="K99" t="s">
        <v>265</v>
      </c>
      <c r="L99" t="s">
        <v>265</v>
      </c>
      <c r="M99">
        <v>98</v>
      </c>
      <c r="N99">
        <v>1</v>
      </c>
      <c r="O99" s="4">
        <v>0.57999999999999996</v>
      </c>
      <c r="P99">
        <v>9</v>
      </c>
      <c r="Q99">
        <v>7.0000000000000007E-2</v>
      </c>
      <c r="R99">
        <v>5.5</v>
      </c>
      <c r="S99">
        <v>0.01</v>
      </c>
      <c r="T99">
        <v>2.9000000000000001E-2</v>
      </c>
      <c r="U99">
        <v>0.95</v>
      </c>
      <c r="V99" s="4">
        <v>0.99039999999999995</v>
      </c>
      <c r="W99" s="4">
        <v>0.98080000000000001</v>
      </c>
      <c r="X99" s="2">
        <f>(O99*M99*Settings!$J$17)+(P99*V99*U99*M99*Settings!$J$15)+(Q99*V99*U99*M99*Settings!$J$16)+(R99*W99*N99*Settings!$G$15)+(S99*W99*N99*Settings!$G$16)+(T99*(N99+M99)*Settings!$M$15)</f>
        <v>173.40852480000004</v>
      </c>
    </row>
    <row r="100" spans="1:24" x14ac:dyDescent="0.25">
      <c r="A100" t="str">
        <f t="shared" si="1"/>
        <v>SEAPhillip Dorsett</v>
      </c>
      <c r="B100" t="str">
        <f>VLOOKUP(C100,'team abbr lookup'!B:C,2,FALSE)</f>
        <v>SEA</v>
      </c>
      <c r="C100" t="s">
        <v>257</v>
      </c>
      <c r="D100" t="s">
        <v>355</v>
      </c>
      <c r="E100" t="s">
        <v>355</v>
      </c>
      <c r="F100" t="s">
        <v>260</v>
      </c>
      <c r="G100" t="s">
        <v>402</v>
      </c>
      <c r="H100" t="s">
        <v>246</v>
      </c>
      <c r="I100">
        <v>330.8</v>
      </c>
      <c r="J100">
        <v>295.39999999999998</v>
      </c>
      <c r="K100" t="s">
        <v>191</v>
      </c>
      <c r="L100" t="s">
        <v>265</v>
      </c>
      <c r="M100">
        <v>22</v>
      </c>
      <c r="N100">
        <v>0</v>
      </c>
      <c r="O100" s="4">
        <v>0.6</v>
      </c>
      <c r="P100">
        <v>7.23</v>
      </c>
      <c r="Q100">
        <v>8.3000000000000004E-2</v>
      </c>
      <c r="R100">
        <v>7.1</v>
      </c>
      <c r="S100">
        <v>0.01</v>
      </c>
      <c r="T100">
        <v>1.2999999999999999E-2</v>
      </c>
      <c r="U100">
        <v>1</v>
      </c>
      <c r="V100" s="4">
        <v>0.97319999999999995</v>
      </c>
      <c r="W100" s="4">
        <v>0.94650000000000001</v>
      </c>
      <c r="X100" s="2">
        <f>(O100*M100*Settings!$J$17)+(P100*V100*U100*M100*Settings!$J$15)+(Q100*V100*U100*M100*Settings!$J$16)+(R100*W100*N100*Settings!$G$15)+(S100*W100*N100*Settings!$G$16)+(T100*(N100+M100)*Settings!$M$15)</f>
        <v>38.770098399999995</v>
      </c>
    </row>
    <row r="101" spans="1:24" x14ac:dyDescent="0.25">
      <c r="A101" t="str">
        <f t="shared" si="1"/>
        <v>SEADavid Moore</v>
      </c>
      <c r="B101" t="str">
        <f>VLOOKUP(C101,'team abbr lookup'!B:C,2,FALSE)</f>
        <v>SEA</v>
      </c>
      <c r="C101" t="s">
        <v>257</v>
      </c>
      <c r="D101" t="s">
        <v>355</v>
      </c>
      <c r="E101" t="s">
        <v>355</v>
      </c>
      <c r="F101" t="s">
        <v>261</v>
      </c>
      <c r="G101" t="s">
        <v>450</v>
      </c>
      <c r="H101" t="s">
        <v>257</v>
      </c>
      <c r="I101">
        <v>307.2</v>
      </c>
      <c r="J101">
        <v>295.39999999999998</v>
      </c>
      <c r="K101" t="s">
        <v>265</v>
      </c>
      <c r="L101" t="s">
        <v>265</v>
      </c>
      <c r="M101">
        <v>33</v>
      </c>
      <c r="N101">
        <v>1</v>
      </c>
      <c r="O101" s="4">
        <v>0.49590000000000001</v>
      </c>
      <c r="P101">
        <v>8.65</v>
      </c>
      <c r="Q101">
        <v>0.08</v>
      </c>
      <c r="R101">
        <v>7.86</v>
      </c>
      <c r="S101">
        <v>0.01</v>
      </c>
      <c r="T101">
        <v>4.3999999999999997E-2</v>
      </c>
      <c r="U101">
        <v>0.95</v>
      </c>
      <c r="V101" s="4">
        <v>0.99039999999999995</v>
      </c>
      <c r="W101" s="4">
        <v>0.98080000000000001</v>
      </c>
      <c r="X101" s="2">
        <f>(O101*M101*Settings!$J$17)+(P101*V101*U101*M101*Settings!$J$15)+(Q101*V101*U101*M101*Settings!$J$16)+(R101*W101*N101*Settings!$G$15)+(S101*W101*N101*Settings!$G$16)+(T101*(N101+M101)*Settings!$M$15)</f>
        <v>55.963415599999998</v>
      </c>
    </row>
    <row r="102" spans="1:24" x14ac:dyDescent="0.25">
      <c r="A102" t="str">
        <f t="shared" si="1"/>
        <v>SEAPaul Richardson</v>
      </c>
      <c r="B102" t="str">
        <f>VLOOKUP(C102,'team abbr lookup'!B:C,2,FALSE)</f>
        <v>SEA</v>
      </c>
      <c r="C102" t="s">
        <v>257</v>
      </c>
      <c r="D102" t="s">
        <v>355</v>
      </c>
      <c r="E102" t="s">
        <v>355</v>
      </c>
      <c r="F102" t="s">
        <v>1368</v>
      </c>
      <c r="G102" t="s">
        <v>451</v>
      </c>
      <c r="H102" t="s">
        <v>16</v>
      </c>
      <c r="I102">
        <v>322</v>
      </c>
      <c r="J102">
        <v>295.39999999999998</v>
      </c>
      <c r="K102" t="s">
        <v>283</v>
      </c>
      <c r="L102" t="s">
        <v>265</v>
      </c>
      <c r="M102">
        <v>34</v>
      </c>
      <c r="N102">
        <v>0</v>
      </c>
      <c r="O102" s="4">
        <v>0.63870000000000005</v>
      </c>
      <c r="P102">
        <v>6.32</v>
      </c>
      <c r="Q102">
        <v>5.1999999999999998E-2</v>
      </c>
      <c r="R102">
        <v>2.25</v>
      </c>
      <c r="S102">
        <v>0</v>
      </c>
      <c r="T102">
        <v>4.0000000000000001E-3</v>
      </c>
      <c r="U102">
        <v>1.1000000000000001</v>
      </c>
      <c r="V102" s="4">
        <v>0.97929999999999995</v>
      </c>
      <c r="W102" s="4">
        <v>0.9587</v>
      </c>
      <c r="X102" s="2">
        <f>(O102*M102*Settings!$J$17)+(P102*V102*U102*M102*Settings!$J$15)+(Q102*V102*U102*M102*Settings!$J$16)+(R102*W102*N102*Settings!$G$15)+(S102*W102*N102*Settings!$G$16)+(T102*(N102+M102)*Settings!$M$15)</f>
        <v>56.018574080000008</v>
      </c>
    </row>
    <row r="103" spans="1:24" x14ac:dyDescent="0.25">
      <c r="A103" t="str">
        <f t="shared" si="1"/>
        <v>SEAJosh Gordon</v>
      </c>
      <c r="B103" t="str">
        <f>VLOOKUP(C103,'team abbr lookup'!B:C,2,FALSE)</f>
        <v>SEA</v>
      </c>
      <c r="C103" t="s">
        <v>257</v>
      </c>
      <c r="D103" t="s">
        <v>355</v>
      </c>
      <c r="E103" t="s">
        <v>355</v>
      </c>
      <c r="F103" t="s">
        <v>778</v>
      </c>
      <c r="G103" t="s">
        <v>452</v>
      </c>
      <c r="H103" t="s">
        <v>257</v>
      </c>
      <c r="I103">
        <v>307.2</v>
      </c>
      <c r="J103">
        <v>295.39999999999998</v>
      </c>
      <c r="K103" t="s">
        <v>265</v>
      </c>
      <c r="L103" t="s">
        <v>265</v>
      </c>
      <c r="M103">
        <v>54</v>
      </c>
      <c r="N103">
        <v>0</v>
      </c>
      <c r="O103" s="4">
        <v>0.57579999999999998</v>
      </c>
      <c r="P103">
        <v>9.6300000000000008</v>
      </c>
      <c r="Q103">
        <v>4.2000000000000003E-2</v>
      </c>
      <c r="R103">
        <v>1</v>
      </c>
      <c r="S103">
        <v>0</v>
      </c>
      <c r="T103">
        <v>2E-3</v>
      </c>
      <c r="U103">
        <v>1</v>
      </c>
      <c r="V103" s="4">
        <v>0.99039999999999995</v>
      </c>
      <c r="W103" s="4">
        <v>0.98080000000000001</v>
      </c>
      <c r="X103" s="2">
        <f>(O103*M103*Settings!$J$17)+(P103*V103*U103*M103*Settings!$J$15)+(Q103*V103*U103*M103*Settings!$J$16)+(R103*W103*N103*Settings!$G$15)+(S103*W103*N103*Settings!$G$16)+(T103*(N103+M103)*Settings!$M$15)</f>
        <v>95.857343999999998</v>
      </c>
    </row>
    <row r="104" spans="1:24" x14ac:dyDescent="0.25">
      <c r="A104" t="str">
        <f t="shared" si="1"/>
        <v>SFDeebo Samuel</v>
      </c>
      <c r="B104" t="str">
        <f>VLOOKUP(C104,'team abbr lookup'!B:C,2,FALSE)</f>
        <v>SF</v>
      </c>
      <c r="C104" t="s">
        <v>52</v>
      </c>
      <c r="D104" t="s">
        <v>355</v>
      </c>
      <c r="E104" t="s">
        <v>355</v>
      </c>
      <c r="F104" t="s">
        <v>53</v>
      </c>
      <c r="G104" t="s">
        <v>400</v>
      </c>
      <c r="H104" t="s">
        <v>52</v>
      </c>
      <c r="I104">
        <v>326.39999999999998</v>
      </c>
      <c r="J104">
        <v>324.2</v>
      </c>
      <c r="K104" t="s">
        <v>60</v>
      </c>
      <c r="L104" t="s">
        <v>60</v>
      </c>
      <c r="M104">
        <v>70</v>
      </c>
      <c r="N104">
        <v>9</v>
      </c>
      <c r="O104" s="4">
        <v>0.70369999999999999</v>
      </c>
      <c r="P104">
        <v>9.9</v>
      </c>
      <c r="Q104">
        <v>3.6999999999999998E-2</v>
      </c>
      <c r="R104">
        <v>11.36</v>
      </c>
      <c r="S104">
        <v>0.2</v>
      </c>
      <c r="T104">
        <v>2.1000000000000001E-2</v>
      </c>
      <c r="U104">
        <v>1.03</v>
      </c>
      <c r="V104" s="4">
        <v>0.99829999999999997</v>
      </c>
      <c r="W104" s="4">
        <v>0.99660000000000004</v>
      </c>
      <c r="X104" s="2">
        <f>(O104*M104*Settings!$J$17)+(P104*V104*U104*M104*Settings!$J$15)+(Q104*V104*U104*M104*Settings!$J$16)+(R104*W104*N104*Settings!$G$15)+(S104*W104*N104*Settings!$G$16)+(T104*(N104+M104)*Settings!$M$15)</f>
        <v>154.13016356</v>
      </c>
    </row>
    <row r="105" spans="1:24" x14ac:dyDescent="0.25">
      <c r="A105" t="str">
        <f t="shared" si="1"/>
        <v>SFBrandon Aiyuk</v>
      </c>
      <c r="B105" t="str">
        <f>VLOOKUP(C105,'team abbr lookup'!B:C,2,FALSE)</f>
        <v>SF</v>
      </c>
      <c r="C105" t="s">
        <v>52</v>
      </c>
      <c r="D105" t="s">
        <v>355</v>
      </c>
      <c r="E105" t="s">
        <v>355</v>
      </c>
      <c r="F105" t="s">
        <v>54</v>
      </c>
      <c r="G105" t="s">
        <v>401</v>
      </c>
      <c r="H105" t="s">
        <v>355</v>
      </c>
      <c r="I105">
        <v>326.39999999999998</v>
      </c>
      <c r="J105">
        <v>324.2</v>
      </c>
      <c r="K105" t="s">
        <v>355</v>
      </c>
      <c r="L105" t="s">
        <v>60</v>
      </c>
      <c r="M105">
        <v>66</v>
      </c>
      <c r="N105">
        <v>2</v>
      </c>
      <c r="O105" s="4">
        <v>0.61280000000000001</v>
      </c>
      <c r="P105">
        <v>8.4700000000000006</v>
      </c>
      <c r="Q105">
        <v>5.6000000000000001E-2</v>
      </c>
      <c r="R105">
        <v>4.83</v>
      </c>
      <c r="S105">
        <v>0.01</v>
      </c>
      <c r="T105">
        <v>1.0999999999999999E-2</v>
      </c>
      <c r="U105">
        <v>1</v>
      </c>
      <c r="V105" s="4">
        <v>0.99829999999999997</v>
      </c>
      <c r="W105" s="4">
        <v>0.99660000000000004</v>
      </c>
      <c r="X105" s="2">
        <f>(O105*M105*Settings!$J$17)+(P105*V105*U105*M105*Settings!$J$15)+(Q105*V105*U105*M105*Settings!$J$16)+(R105*W105*N105*Settings!$G$15)+(S105*W105*N105*Settings!$G$16)+(T105*(N105+M105)*Settings!$M$15)</f>
        <v>117.97637499999999</v>
      </c>
    </row>
    <row r="106" spans="1:24" x14ac:dyDescent="0.25">
      <c r="A106" t="str">
        <f t="shared" si="1"/>
        <v>SFKendrick Bourne</v>
      </c>
      <c r="B106" t="str">
        <f>VLOOKUP(C106,'team abbr lookup'!B:C,2,FALSE)</f>
        <v>SF</v>
      </c>
      <c r="C106" t="s">
        <v>52</v>
      </c>
      <c r="D106" t="s">
        <v>355</v>
      </c>
      <c r="E106" t="s">
        <v>355</v>
      </c>
      <c r="F106" t="s">
        <v>55</v>
      </c>
      <c r="G106" t="s">
        <v>402</v>
      </c>
      <c r="H106" t="s">
        <v>52</v>
      </c>
      <c r="I106">
        <v>326.39999999999998</v>
      </c>
      <c r="J106">
        <v>324.2</v>
      </c>
      <c r="K106" t="s">
        <v>60</v>
      </c>
      <c r="L106" t="s">
        <v>60</v>
      </c>
      <c r="M106">
        <v>39</v>
      </c>
      <c r="N106">
        <v>1</v>
      </c>
      <c r="O106" s="4">
        <v>0.6623</v>
      </c>
      <c r="P106">
        <v>7.81</v>
      </c>
      <c r="Q106">
        <v>8.2000000000000003E-2</v>
      </c>
      <c r="R106">
        <v>0</v>
      </c>
      <c r="S106">
        <v>0.01</v>
      </c>
      <c r="T106">
        <v>7.0000000000000001E-3</v>
      </c>
      <c r="U106">
        <v>1.03</v>
      </c>
      <c r="V106" s="4">
        <v>0.99829999999999997</v>
      </c>
      <c r="W106" s="4">
        <v>0.99660000000000004</v>
      </c>
      <c r="X106" s="2">
        <f>(O106*M106*Settings!$J$17)+(P106*V106*U106*M106*Settings!$J$15)+(Q106*V106*U106*M106*Settings!$J$16)+(R106*W106*N106*Settings!$G$15)+(S106*W106*N106*Settings!$G$16)+(T106*(N106+M106)*Settings!$M$15)</f>
        <v>76.378974103000004</v>
      </c>
    </row>
    <row r="107" spans="1:24" x14ac:dyDescent="0.25">
      <c r="A107" t="str">
        <f t="shared" si="1"/>
        <v>SFTrent Taylor</v>
      </c>
      <c r="B107" t="str">
        <f>VLOOKUP(C107,'team abbr lookup'!B:C,2,FALSE)</f>
        <v>SF</v>
      </c>
      <c r="C107" t="s">
        <v>52</v>
      </c>
      <c r="D107" t="s">
        <v>355</v>
      </c>
      <c r="E107" t="s">
        <v>355</v>
      </c>
      <c r="F107" t="s">
        <v>892</v>
      </c>
      <c r="G107" t="s">
        <v>450</v>
      </c>
      <c r="H107" t="s">
        <v>52</v>
      </c>
      <c r="I107">
        <v>326.39999999999998</v>
      </c>
      <c r="J107">
        <v>324.2</v>
      </c>
      <c r="K107" t="s">
        <v>60</v>
      </c>
      <c r="L107" t="s">
        <v>60</v>
      </c>
      <c r="M107">
        <v>30</v>
      </c>
      <c r="N107">
        <v>0</v>
      </c>
      <c r="O107" s="4">
        <v>0.66900000000000004</v>
      </c>
      <c r="P107">
        <v>6.06</v>
      </c>
      <c r="Q107">
        <v>0.03</v>
      </c>
      <c r="R107">
        <v>0</v>
      </c>
      <c r="S107">
        <v>0</v>
      </c>
      <c r="T107">
        <v>0.02</v>
      </c>
      <c r="U107">
        <v>1.03</v>
      </c>
      <c r="V107" s="4">
        <v>0.99829999999999997</v>
      </c>
      <c r="W107" s="4">
        <v>0.99660000000000004</v>
      </c>
      <c r="X107" s="2">
        <f>(O107*M107*Settings!$J$17)+(P107*V107*U107*M107*Settings!$J$15)+(Q107*V107*U107*M107*Settings!$J$16)+(R107*W107*N107*Settings!$G$15)+(S107*W107*N107*Settings!$G$16)+(T107*(N107+M107)*Settings!$M$15)</f>
        <v>43.116111419999989</v>
      </c>
    </row>
    <row r="108" spans="1:24" x14ac:dyDescent="0.25">
      <c r="A108" t="str">
        <f t="shared" si="1"/>
        <v>SFDante Pettis</v>
      </c>
      <c r="B108" t="str">
        <f>VLOOKUP(C108,'team abbr lookup'!B:C,2,FALSE)</f>
        <v>SF</v>
      </c>
      <c r="C108" t="s">
        <v>52</v>
      </c>
      <c r="D108" t="s">
        <v>355</v>
      </c>
      <c r="E108" t="s">
        <v>355</v>
      </c>
      <c r="F108" t="s">
        <v>1285</v>
      </c>
      <c r="G108" t="s">
        <v>451</v>
      </c>
      <c r="H108" t="s">
        <v>52</v>
      </c>
      <c r="I108">
        <v>326.39999999999998</v>
      </c>
      <c r="J108">
        <v>324.2</v>
      </c>
      <c r="K108" t="s">
        <v>60</v>
      </c>
      <c r="L108" t="s">
        <v>60</v>
      </c>
      <c r="M108">
        <v>9</v>
      </c>
      <c r="N108">
        <v>0</v>
      </c>
      <c r="O108" s="4">
        <v>0.52690000000000003</v>
      </c>
      <c r="P108">
        <v>7.37</v>
      </c>
      <c r="Q108">
        <v>0.10100000000000001</v>
      </c>
      <c r="R108">
        <v>-2</v>
      </c>
      <c r="S108">
        <v>0</v>
      </c>
      <c r="T108">
        <v>2.9000000000000001E-2</v>
      </c>
      <c r="U108">
        <v>1.03</v>
      </c>
      <c r="V108" s="4">
        <v>0.99829999999999997</v>
      </c>
      <c r="W108" s="4">
        <v>0.99660000000000004</v>
      </c>
      <c r="X108" s="2">
        <f>(O108*M108*Settings!$J$17)+(P108*V108*U108*M108*Settings!$J$15)+(Q108*V108*U108*M108*Settings!$J$16)+(R108*W108*N108*Settings!$G$15)+(S108*W108*N108*Settings!$G$16)+(T108*(N108+M108)*Settings!$M$15)</f>
        <v>16.648545663</v>
      </c>
    </row>
    <row r="109" spans="1:24" x14ac:dyDescent="0.25">
      <c r="A109" t="str">
        <f t="shared" si="1"/>
        <v>TBChris Godwin</v>
      </c>
      <c r="B109" t="str">
        <f>VLOOKUP(C109,'team abbr lookup'!B:C,2,FALSE)</f>
        <v>TB</v>
      </c>
      <c r="C109" t="s">
        <v>186</v>
      </c>
      <c r="D109" t="s">
        <v>355</v>
      </c>
      <c r="E109" t="s">
        <v>355</v>
      </c>
      <c r="F109" t="s">
        <v>187</v>
      </c>
      <c r="G109" t="s">
        <v>400</v>
      </c>
      <c r="H109" t="s">
        <v>186</v>
      </c>
      <c r="I109">
        <v>314.60000000000002</v>
      </c>
      <c r="J109">
        <v>297.39999999999998</v>
      </c>
      <c r="K109" t="s">
        <v>32</v>
      </c>
      <c r="L109" t="s">
        <v>191</v>
      </c>
      <c r="M109">
        <v>119</v>
      </c>
      <c r="N109">
        <v>1</v>
      </c>
      <c r="O109" s="4">
        <v>0.68959999999999999</v>
      </c>
      <c r="P109">
        <v>10.47</v>
      </c>
      <c r="Q109">
        <v>7.3999999999999996E-2</v>
      </c>
      <c r="R109">
        <v>8</v>
      </c>
      <c r="S109">
        <v>0.01</v>
      </c>
      <c r="T109">
        <v>1.4999999999999999E-2</v>
      </c>
      <c r="U109">
        <v>0.95</v>
      </c>
      <c r="V109" s="4">
        <v>0.98629999999999995</v>
      </c>
      <c r="W109" s="4">
        <v>0.97270000000000001</v>
      </c>
      <c r="X109" s="2">
        <f>(O109*M109*Settings!$J$17)+(P109*V109*U109*M109*Settings!$J$15)+(Q109*V109*U109*M109*Settings!$J$16)+(R109*W109*N109*Settings!$G$15)+(S109*W109*N109*Settings!$G$16)+(T109*(N109+M109)*Settings!$M$15)</f>
        <v>245.54723356499997</v>
      </c>
    </row>
    <row r="110" spans="1:24" x14ac:dyDescent="0.25">
      <c r="A110" t="str">
        <f t="shared" si="1"/>
        <v>TBMike Evans</v>
      </c>
      <c r="B110" t="str">
        <f>VLOOKUP(C110,'team abbr lookup'!B:C,2,FALSE)</f>
        <v>TB</v>
      </c>
      <c r="C110" t="s">
        <v>186</v>
      </c>
      <c r="D110" t="s">
        <v>355</v>
      </c>
      <c r="E110" t="s">
        <v>355</v>
      </c>
      <c r="F110" t="s">
        <v>188</v>
      </c>
      <c r="G110" t="s">
        <v>401</v>
      </c>
      <c r="H110" t="s">
        <v>186</v>
      </c>
      <c r="I110">
        <v>314.60000000000002</v>
      </c>
      <c r="J110">
        <v>297.39999999999998</v>
      </c>
      <c r="K110" t="s">
        <v>32</v>
      </c>
      <c r="L110" t="s">
        <v>191</v>
      </c>
      <c r="M110">
        <v>125</v>
      </c>
      <c r="N110">
        <v>1</v>
      </c>
      <c r="O110" s="4">
        <v>0.58819999999999995</v>
      </c>
      <c r="P110">
        <v>10.26</v>
      </c>
      <c r="Q110">
        <v>6.3E-2</v>
      </c>
      <c r="R110">
        <v>0</v>
      </c>
      <c r="S110">
        <v>0.01</v>
      </c>
      <c r="T110">
        <v>5.0000000000000001E-3</v>
      </c>
      <c r="U110">
        <v>0.95</v>
      </c>
      <c r="V110" s="4">
        <v>0.98629999999999995</v>
      </c>
      <c r="W110" s="4">
        <v>0.97270000000000001</v>
      </c>
      <c r="X110" s="2">
        <f>(O110*M110*Settings!$J$17)+(P110*V110*U110*M110*Settings!$J$15)+(Q110*V110*U110*M110*Settings!$J$16)+(R110*W110*N110*Settings!$G$15)+(S110*W110*N110*Settings!$G$16)+(T110*(N110+M110)*Settings!$M$15)</f>
        <v>236.76422949999997</v>
      </c>
    </row>
    <row r="111" spans="1:24" x14ac:dyDescent="0.25">
      <c r="A111" t="str">
        <f t="shared" si="1"/>
        <v>TBScott Miller</v>
      </c>
      <c r="B111" t="str">
        <f>VLOOKUP(C111,'team abbr lookup'!B:C,2,FALSE)</f>
        <v>TB</v>
      </c>
      <c r="C111" t="s">
        <v>186</v>
      </c>
      <c r="D111" t="s">
        <v>355</v>
      </c>
      <c r="E111" t="s">
        <v>355</v>
      </c>
      <c r="F111" t="s">
        <v>189</v>
      </c>
      <c r="G111" t="s">
        <v>402</v>
      </c>
      <c r="H111" t="s">
        <v>186</v>
      </c>
      <c r="I111">
        <v>314.60000000000002</v>
      </c>
      <c r="J111">
        <v>297.39999999999998</v>
      </c>
      <c r="K111" t="s">
        <v>32</v>
      </c>
      <c r="L111" t="s">
        <v>191</v>
      </c>
      <c r="M111">
        <v>41</v>
      </c>
      <c r="N111">
        <v>1</v>
      </c>
      <c r="O111" s="4">
        <v>0.5</v>
      </c>
      <c r="P111">
        <v>7.69</v>
      </c>
      <c r="Q111">
        <v>3.7999999999999999E-2</v>
      </c>
      <c r="R111">
        <v>8</v>
      </c>
      <c r="S111">
        <v>0.01</v>
      </c>
      <c r="T111">
        <v>0</v>
      </c>
      <c r="U111">
        <v>0.95</v>
      </c>
      <c r="V111" s="4">
        <v>0.98629999999999995</v>
      </c>
      <c r="W111" s="4">
        <v>0.97270000000000001</v>
      </c>
      <c r="X111" s="2">
        <f>(O111*M111*Settings!$J$17)+(P111*V111*U111*M111*Settings!$J$15)+(Q111*V111*U111*M111*Settings!$J$16)+(R111*W111*N111*Settings!$G$15)+(S111*W111*N111*Settings!$G$16)+(T111*(N111+M111)*Settings!$M$15)</f>
        <v>59.637657845000007</v>
      </c>
    </row>
    <row r="112" spans="1:24" x14ac:dyDescent="0.25">
      <c r="A112" t="str">
        <f t="shared" si="1"/>
        <v>TENA.J. Brown</v>
      </c>
      <c r="B112" t="str">
        <f>VLOOKUP(C112,'team abbr lookup'!B:C,2,FALSE)</f>
        <v>TEN</v>
      </c>
      <c r="C112" t="s">
        <v>237</v>
      </c>
      <c r="D112" t="s">
        <v>355</v>
      </c>
      <c r="E112" t="s">
        <v>355</v>
      </c>
      <c r="F112" t="s">
        <v>238</v>
      </c>
      <c r="G112" t="s">
        <v>400</v>
      </c>
      <c r="H112" t="s">
        <v>237</v>
      </c>
      <c r="I112">
        <v>310.2</v>
      </c>
      <c r="J112">
        <v>310.60000000000002</v>
      </c>
      <c r="K112" t="s">
        <v>243</v>
      </c>
      <c r="L112" t="s">
        <v>243</v>
      </c>
      <c r="M112">
        <v>100</v>
      </c>
      <c r="N112">
        <v>5</v>
      </c>
      <c r="O112" s="4">
        <v>0.61899999999999999</v>
      </c>
      <c r="P112">
        <v>10.75</v>
      </c>
      <c r="Q112">
        <v>9.5000000000000001E-2</v>
      </c>
      <c r="R112">
        <v>12</v>
      </c>
      <c r="S112">
        <v>0.2</v>
      </c>
      <c r="T112">
        <v>1.0999999999999999E-2</v>
      </c>
      <c r="U112">
        <v>0.95</v>
      </c>
      <c r="V112" s="4">
        <v>1.0003</v>
      </c>
      <c r="W112" s="4">
        <v>1.0005999999999999</v>
      </c>
      <c r="X112" s="2">
        <f>(O112*M112*Settings!$J$17)+(P112*V112*U112*M112*Settings!$J$15)+(Q112*V112*U112*M112*Settings!$J$16)+(R112*W112*N112*Settings!$G$15)+(S112*W112*N112*Settings!$G$16)+(T112*(N112+M112)*Settings!$M$15)</f>
        <v>227.9190825</v>
      </c>
    </row>
    <row r="113" spans="1:24" x14ac:dyDescent="0.25">
      <c r="A113" t="str">
        <f t="shared" si="1"/>
        <v>TENCorey Davis</v>
      </c>
      <c r="B113" t="str">
        <f>VLOOKUP(C113,'team abbr lookup'!B:C,2,FALSE)</f>
        <v>TEN</v>
      </c>
      <c r="C113" t="s">
        <v>237</v>
      </c>
      <c r="D113" t="s">
        <v>355</v>
      </c>
      <c r="E113" t="s">
        <v>355</v>
      </c>
      <c r="F113" t="s">
        <v>239</v>
      </c>
      <c r="G113" t="s">
        <v>401</v>
      </c>
      <c r="H113" t="s">
        <v>237</v>
      </c>
      <c r="I113">
        <v>310.2</v>
      </c>
      <c r="J113">
        <v>310.60000000000002</v>
      </c>
      <c r="K113" t="s">
        <v>243</v>
      </c>
      <c r="L113" t="s">
        <v>243</v>
      </c>
      <c r="M113">
        <v>76</v>
      </c>
      <c r="N113">
        <v>2</v>
      </c>
      <c r="O113" s="4">
        <v>0.60399999999999998</v>
      </c>
      <c r="P113">
        <v>8.3699999999999992</v>
      </c>
      <c r="Q113">
        <v>3.3000000000000002E-2</v>
      </c>
      <c r="R113">
        <v>9.17</v>
      </c>
      <c r="S113">
        <v>0.01</v>
      </c>
      <c r="T113">
        <v>1.2E-2</v>
      </c>
      <c r="U113">
        <v>0.95</v>
      </c>
      <c r="V113" s="4">
        <v>1.0003</v>
      </c>
      <c r="W113" s="4">
        <v>1.0005999999999999</v>
      </c>
      <c r="X113" s="2">
        <f>(O113*M113*Settings!$J$17)+(P113*V113*U113*M113*Settings!$J$15)+(Q113*V113*U113*M113*Settings!$J$16)+(R113*W113*N113*Settings!$G$15)+(S113*W113*N113*Settings!$G$16)+(T113*(N113+M113)*Settings!$M$15)</f>
        <v>120.73659049999998</v>
      </c>
    </row>
    <row r="114" spans="1:24" x14ac:dyDescent="0.25">
      <c r="A114" t="str">
        <f t="shared" si="1"/>
        <v>TENAdam Humphries</v>
      </c>
      <c r="B114" t="str">
        <f>VLOOKUP(C114,'team abbr lookup'!B:C,2,FALSE)</f>
        <v>TEN</v>
      </c>
      <c r="C114" t="s">
        <v>237</v>
      </c>
      <c r="D114" t="s">
        <v>355</v>
      </c>
      <c r="E114" t="s">
        <v>355</v>
      </c>
      <c r="F114" t="s">
        <v>240</v>
      </c>
      <c r="G114" t="s">
        <v>402</v>
      </c>
      <c r="H114" t="s">
        <v>237</v>
      </c>
      <c r="I114">
        <v>310.2</v>
      </c>
      <c r="J114">
        <v>310.60000000000002</v>
      </c>
      <c r="K114" t="s">
        <v>243</v>
      </c>
      <c r="L114" t="s">
        <v>243</v>
      </c>
      <c r="M114">
        <v>53</v>
      </c>
      <c r="N114">
        <v>1</v>
      </c>
      <c r="O114" s="4">
        <v>0.75380000000000003</v>
      </c>
      <c r="P114">
        <v>7.86</v>
      </c>
      <c r="Q114">
        <v>4.5999999999999999E-2</v>
      </c>
      <c r="R114">
        <v>3.25</v>
      </c>
      <c r="S114">
        <v>0.01</v>
      </c>
      <c r="T114">
        <v>1.9E-2</v>
      </c>
      <c r="U114">
        <v>0.95</v>
      </c>
      <c r="V114" s="4">
        <v>1.0003</v>
      </c>
      <c r="W114" s="4">
        <v>1.0005999999999999</v>
      </c>
      <c r="X114" s="2">
        <f>(O114*M114*Settings!$J$17)+(P114*V114*U114*M114*Settings!$J$15)+(Q114*V114*U114*M114*Settings!$J$16)+(R114*W114*N114*Settings!$G$15)+(S114*W114*N114*Settings!$G$16)+(T114*(N114+M114)*Settings!$M$15)</f>
        <v>91.772372509999983</v>
      </c>
    </row>
    <row r="115" spans="1:24" x14ac:dyDescent="0.25">
      <c r="A115" t="str">
        <f t="shared" ref="A115:A120" si="2">_xlfn.CONCAT(B115,F115)</f>
        <v>WASTerry McLaurin</v>
      </c>
      <c r="B115" t="str">
        <f>VLOOKUP(C115,'team abbr lookup'!B:C,2,FALSE)</f>
        <v>WAS</v>
      </c>
      <c r="C115" t="s">
        <v>16</v>
      </c>
      <c r="D115" t="s">
        <v>376</v>
      </c>
      <c r="E115" t="s">
        <v>377</v>
      </c>
      <c r="F115" t="s">
        <v>17</v>
      </c>
      <c r="G115" t="s">
        <v>400</v>
      </c>
      <c r="H115" t="s">
        <v>16</v>
      </c>
      <c r="I115">
        <v>322</v>
      </c>
      <c r="J115">
        <v>300</v>
      </c>
      <c r="K115" t="s">
        <v>283</v>
      </c>
      <c r="L115" t="s">
        <v>22</v>
      </c>
      <c r="M115">
        <v>108</v>
      </c>
      <c r="N115">
        <v>0</v>
      </c>
      <c r="O115" s="4">
        <v>0.62370000000000003</v>
      </c>
      <c r="P115">
        <v>9.8800000000000008</v>
      </c>
      <c r="Q115">
        <v>7.4999999999999997E-2</v>
      </c>
      <c r="R115">
        <v>0</v>
      </c>
      <c r="S115">
        <v>0.01</v>
      </c>
      <c r="T115">
        <v>0</v>
      </c>
      <c r="U115">
        <v>1</v>
      </c>
      <c r="V115" s="4">
        <v>0.9829</v>
      </c>
      <c r="W115" s="4">
        <v>0.96579999999999999</v>
      </c>
      <c r="X115" s="2">
        <f>(O115*M115*Settings!$J$17)+(P115*V115*U115*M115*Settings!$J$15)+(Q115*V115*U115*M115*Settings!$J$16)+(R115*W115*N115*Settings!$G$15)+(S115*W115*N115*Settings!$G$16)+(T115*(N115+M115)*Settings!$M$15)</f>
        <v>220.00790160000003</v>
      </c>
    </row>
    <row r="116" spans="1:24" x14ac:dyDescent="0.25">
      <c r="A116" t="str">
        <f t="shared" si="2"/>
        <v>WASSteven Sims</v>
      </c>
      <c r="B116" t="str">
        <f>VLOOKUP(C116,'team abbr lookup'!B:C,2,FALSE)</f>
        <v>WAS</v>
      </c>
      <c r="C116" t="s">
        <v>16</v>
      </c>
      <c r="D116" t="s">
        <v>376</v>
      </c>
      <c r="E116" t="s">
        <v>377</v>
      </c>
      <c r="F116" t="s">
        <v>410</v>
      </c>
      <c r="G116" t="s">
        <v>401</v>
      </c>
      <c r="H116" t="s">
        <v>16</v>
      </c>
      <c r="I116">
        <v>322</v>
      </c>
      <c r="J116">
        <v>300</v>
      </c>
      <c r="K116" t="s">
        <v>283</v>
      </c>
      <c r="L116" t="s">
        <v>22</v>
      </c>
      <c r="M116">
        <v>78</v>
      </c>
      <c r="N116">
        <v>8</v>
      </c>
      <c r="O116" s="4">
        <v>0.60709999999999997</v>
      </c>
      <c r="P116">
        <v>5.54</v>
      </c>
      <c r="Q116">
        <v>7.0999999999999994E-2</v>
      </c>
      <c r="R116">
        <v>9.44</v>
      </c>
      <c r="S116">
        <v>0.111</v>
      </c>
      <c r="T116">
        <v>1.4999999999999999E-2</v>
      </c>
      <c r="U116">
        <v>1</v>
      </c>
      <c r="V116" s="4">
        <v>0.9829</v>
      </c>
      <c r="W116" s="4">
        <v>0.96579999999999999</v>
      </c>
      <c r="X116" s="2">
        <f>(O116*M116*Settings!$J$17)+(P116*V116*U116*M116*Settings!$J$15)+(Q116*V116*U116*M116*Settings!$J$16)+(R116*W116*N116*Settings!$G$15)+(S116*W116*N116*Settings!$G$16)+(T116*(N116+M116)*Settings!$M$15)</f>
        <v>132.34618</v>
      </c>
    </row>
    <row r="117" spans="1:24" x14ac:dyDescent="0.25">
      <c r="A117" t="str">
        <f t="shared" si="2"/>
        <v>WASAntonio Gandy-Golden</v>
      </c>
      <c r="B117" t="str">
        <f>VLOOKUP(C117,'team abbr lookup'!B:C,2,FALSE)</f>
        <v>WAS</v>
      </c>
      <c r="C117" t="s">
        <v>16</v>
      </c>
      <c r="D117" t="s">
        <v>376</v>
      </c>
      <c r="E117" t="s">
        <v>377</v>
      </c>
      <c r="F117" t="s">
        <v>18</v>
      </c>
      <c r="G117" t="s">
        <v>402</v>
      </c>
      <c r="H117" t="s">
        <v>355</v>
      </c>
      <c r="I117">
        <v>322</v>
      </c>
      <c r="J117">
        <v>300</v>
      </c>
      <c r="K117" t="s">
        <v>355</v>
      </c>
      <c r="L117" t="s">
        <v>22</v>
      </c>
      <c r="M117">
        <v>34</v>
      </c>
      <c r="N117">
        <v>0</v>
      </c>
      <c r="O117" s="4">
        <v>0.64090000000000003</v>
      </c>
      <c r="P117">
        <v>7.75</v>
      </c>
      <c r="Q117">
        <v>5.3999999999999999E-2</v>
      </c>
      <c r="R117">
        <v>3.13</v>
      </c>
      <c r="S117">
        <v>0.01</v>
      </c>
      <c r="T117">
        <v>8.9999999999999993E-3</v>
      </c>
      <c r="U117">
        <v>1</v>
      </c>
      <c r="V117" s="4">
        <v>0.9829</v>
      </c>
      <c r="W117" s="4">
        <v>0.96579999999999999</v>
      </c>
      <c r="X117" s="2">
        <f>(O117*M117*Settings!$J$17)+(P117*V117*U117*M117*Settings!$J$15)+(Q117*V117*U117*M117*Settings!$J$16)+(R117*W117*N117*Settings!$G$15)+(S117*W117*N117*Settings!$G$16)+(T117*(N117+M117)*Settings!$M$15)</f>
        <v>57.9056414</v>
      </c>
    </row>
    <row r="118" spans="1:24" x14ac:dyDescent="0.25">
      <c r="A118" t="str">
        <f t="shared" si="2"/>
        <v>WASDontrelle Inman</v>
      </c>
      <c r="B118" t="str">
        <f>VLOOKUP(C118,'team abbr lookup'!B:C,2,FALSE)</f>
        <v>WAS</v>
      </c>
      <c r="C118" t="s">
        <v>16</v>
      </c>
      <c r="D118" t="s">
        <v>376</v>
      </c>
      <c r="E118" t="s">
        <v>377</v>
      </c>
      <c r="F118" t="s">
        <v>1350</v>
      </c>
      <c r="G118" t="s">
        <v>450</v>
      </c>
      <c r="H118" t="s">
        <v>90</v>
      </c>
      <c r="I118">
        <v>304.60000000000002</v>
      </c>
      <c r="J118">
        <v>300</v>
      </c>
      <c r="K118" t="s">
        <v>171</v>
      </c>
      <c r="L118" t="s">
        <v>22</v>
      </c>
      <c r="M118">
        <v>49</v>
      </c>
      <c r="N118">
        <v>0</v>
      </c>
      <c r="O118" s="4">
        <v>0.64200000000000002</v>
      </c>
      <c r="P118">
        <v>8.2200000000000006</v>
      </c>
      <c r="Q118">
        <v>0.05</v>
      </c>
      <c r="R118">
        <v>0</v>
      </c>
      <c r="S118">
        <v>0</v>
      </c>
      <c r="T118">
        <v>7.0000000000000001E-3</v>
      </c>
      <c r="U118">
        <v>0.9</v>
      </c>
      <c r="V118" s="4">
        <v>0.99619999999999997</v>
      </c>
      <c r="W118" s="4">
        <v>0.99239999999999995</v>
      </c>
      <c r="X118" s="2">
        <f>(O118*M118*Settings!$J$17)+(P118*V118*U118*M118*Settings!$J$15)+(Q118*V118*U118*M118*Settings!$J$16)+(R118*W118*N118*Settings!$G$15)+(S118*W118*N118*Settings!$G$16)+(T118*(N118+M118)*Settings!$M$15)</f>
        <v>80.064175240000012</v>
      </c>
    </row>
    <row r="119" spans="1:24" x14ac:dyDescent="0.25">
      <c r="O119" s="4"/>
      <c r="V119" s="4"/>
      <c r="W119" s="4"/>
      <c r="X119" s="2"/>
    </row>
    <row r="120" spans="1:24" x14ac:dyDescent="0.25">
      <c r="O120" s="4"/>
      <c r="V120" s="4"/>
      <c r="W120" s="4"/>
      <c r="X12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C15F-D521-4192-AEDF-7A05BC3FE80E}">
  <sheetPr codeName="Sheet6"/>
  <dimension ref="A1:X53"/>
  <sheetViews>
    <sheetView workbookViewId="0">
      <selection activeCell="M24" sqref="M24"/>
    </sheetView>
  </sheetViews>
  <sheetFormatPr defaultRowHeight="15" x14ac:dyDescent="0.25"/>
  <cols>
    <col min="3" max="3" width="25" bestFit="1" customWidth="1"/>
    <col min="4" max="5" width="5.42578125" customWidth="1"/>
    <col min="6" max="6" width="15.85546875" bestFit="1" customWidth="1"/>
    <col min="7" max="7" width="8.28515625" bestFit="1" customWidth="1"/>
    <col min="8" max="8" width="25" bestFit="1" customWidth="1"/>
    <col min="9" max="10" width="6.140625" bestFit="1" customWidth="1"/>
    <col min="11" max="11" width="16.5703125" bestFit="1" customWidth="1"/>
    <col min="12" max="12" width="18.28515625" bestFit="1" customWidth="1"/>
    <col min="13" max="13" width="8.42578125" bestFit="1" customWidth="1"/>
    <col min="14" max="14" width="6.28515625" bestFit="1" customWidth="1"/>
    <col min="15" max="15" width="7.85546875" bestFit="1" customWidth="1"/>
    <col min="16" max="16" width="7.7109375" bestFit="1" customWidth="1"/>
    <col min="17" max="17" width="6.85546875" bestFit="1" customWidth="1"/>
    <col min="18" max="18" width="7.7109375" bestFit="1" customWidth="1"/>
    <col min="19" max="19" width="6.85546875" bestFit="1" customWidth="1"/>
    <col min="20" max="20" width="13.7109375" bestFit="1" customWidth="1"/>
    <col min="21" max="21" width="8.140625" bestFit="1" customWidth="1"/>
    <col min="22" max="23" width="10.7109375" bestFit="1" customWidth="1"/>
    <col min="24" max="24" width="9.42578125" bestFit="1" customWidth="1"/>
  </cols>
  <sheetData>
    <row r="1" spans="1:24" s="1" customFormat="1" x14ac:dyDescent="0.25">
      <c r="A1" s="1" t="s">
        <v>300</v>
      </c>
      <c r="B1" s="1" t="s">
        <v>1359</v>
      </c>
      <c r="C1" s="1" t="s">
        <v>14</v>
      </c>
      <c r="D1" s="1" t="s">
        <v>340</v>
      </c>
      <c r="E1" s="1" t="s">
        <v>341</v>
      </c>
      <c r="F1" s="1" t="s">
        <v>1</v>
      </c>
      <c r="G1" s="1" t="s">
        <v>2</v>
      </c>
      <c r="H1" s="1" t="s">
        <v>342</v>
      </c>
      <c r="I1" s="1" t="s">
        <v>343</v>
      </c>
      <c r="J1" s="1" t="s">
        <v>343</v>
      </c>
      <c r="K1" s="1" t="s">
        <v>398</v>
      </c>
      <c r="L1" s="1" t="s">
        <v>399</v>
      </c>
      <c r="M1" s="1" t="s">
        <v>344</v>
      </c>
      <c r="N1" s="1" t="s">
        <v>345</v>
      </c>
      <c r="O1" s="1" t="s">
        <v>346</v>
      </c>
      <c r="P1" s="1" t="s">
        <v>347</v>
      </c>
      <c r="Q1" s="1" t="s">
        <v>348</v>
      </c>
      <c r="R1" s="1" t="s">
        <v>349</v>
      </c>
      <c r="S1" s="1" t="s">
        <v>350</v>
      </c>
      <c r="T1" s="1" t="s">
        <v>378</v>
      </c>
      <c r="U1" s="1" t="s">
        <v>352</v>
      </c>
      <c r="V1" s="1" t="s">
        <v>353</v>
      </c>
      <c r="W1" s="1" t="s">
        <v>353</v>
      </c>
      <c r="X1" s="1" t="s">
        <v>354</v>
      </c>
    </row>
    <row r="2" spans="1:24" x14ac:dyDescent="0.25">
      <c r="A2" t="str">
        <f>_xlfn.CONCAT(B2,F2)</f>
        <v>ARIDan Arnold</v>
      </c>
      <c r="B2" t="str">
        <f>VLOOKUP(C2,'team abbr lookup'!B:C,2,FALSE)</f>
        <v>ARI</v>
      </c>
      <c r="C2" t="s">
        <v>220</v>
      </c>
      <c r="D2" t="s">
        <v>355</v>
      </c>
      <c r="E2" t="s">
        <v>355</v>
      </c>
      <c r="F2" t="s">
        <v>228</v>
      </c>
      <c r="G2" t="s">
        <v>356</v>
      </c>
      <c r="H2" t="s">
        <v>220</v>
      </c>
      <c r="I2">
        <v>301.8</v>
      </c>
      <c r="J2">
        <v>286.8</v>
      </c>
      <c r="K2" t="s">
        <v>227</v>
      </c>
      <c r="L2" t="s">
        <v>227</v>
      </c>
      <c r="M2">
        <v>36</v>
      </c>
      <c r="N2">
        <v>0</v>
      </c>
      <c r="O2" s="4">
        <v>0.59570000000000001</v>
      </c>
      <c r="P2">
        <v>8.6</v>
      </c>
      <c r="Q2">
        <v>9.0999999999999998E-2</v>
      </c>
      <c r="R2">
        <v>0</v>
      </c>
      <c r="S2">
        <v>0.01</v>
      </c>
      <c r="T2">
        <v>0.03</v>
      </c>
      <c r="U2">
        <v>1</v>
      </c>
      <c r="V2" s="4">
        <v>0.98760000000000003</v>
      </c>
      <c r="W2" s="4">
        <v>0.97509999999999997</v>
      </c>
      <c r="X2" s="2">
        <f>(O2*M2*Settings!$J$17)+(P2*V2*U2*M2*Settings!$J$15)+(Q2*V2*U2*M2*Settings!$J$16)+(R2*W2*N2*Settings!$G$15)+(S2*W2*N2*Settings!$G$16)+(T2*(N2+M2)*Settings!$M$15)</f>
        <v>69.273561599999994</v>
      </c>
    </row>
    <row r="3" spans="1:24" x14ac:dyDescent="0.25">
      <c r="A3" t="str">
        <f t="shared" ref="A3:A48" si="0">_xlfn.CONCAT(B3,F3)</f>
        <v>ARIMaxx Williams</v>
      </c>
      <c r="B3" t="str">
        <f>VLOOKUP(C3,'team abbr lookup'!B:C,2,FALSE)</f>
        <v>ARI</v>
      </c>
      <c r="C3" t="s">
        <v>220</v>
      </c>
      <c r="D3" t="s">
        <v>355</v>
      </c>
      <c r="E3" t="s">
        <v>355</v>
      </c>
      <c r="F3" t="s">
        <v>1309</v>
      </c>
      <c r="G3" t="s">
        <v>448</v>
      </c>
      <c r="H3" t="s">
        <v>220</v>
      </c>
      <c r="I3">
        <v>301.8</v>
      </c>
      <c r="J3">
        <v>286.8</v>
      </c>
      <c r="K3" t="s">
        <v>227</v>
      </c>
      <c r="L3" t="s">
        <v>227</v>
      </c>
      <c r="M3">
        <v>26</v>
      </c>
      <c r="N3">
        <v>0</v>
      </c>
      <c r="O3" s="4">
        <v>0.83640000000000003</v>
      </c>
      <c r="P3">
        <v>9.9499999999999993</v>
      </c>
      <c r="Q3">
        <v>5.6000000000000001E-2</v>
      </c>
      <c r="R3">
        <v>2.67</v>
      </c>
      <c r="S3">
        <v>0.01</v>
      </c>
      <c r="T3">
        <v>1.9E-2</v>
      </c>
      <c r="U3">
        <v>1</v>
      </c>
      <c r="V3" s="4">
        <v>0.98760000000000003</v>
      </c>
      <c r="W3" s="4">
        <v>0.97509999999999997</v>
      </c>
      <c r="X3" s="2">
        <f>(O3*M3*Settings!$J$17)+(P3*V3*U3*M3*Settings!$J$15)+(Q3*V3*U3*M3*Settings!$J$16)+(R3*W3*N3*Settings!$G$15)+(S3*W3*N3*Settings!$G$16)+(T3*(N3+M3)*Settings!$M$15)</f>
        <v>54.935285600000007</v>
      </c>
    </row>
    <row r="4" spans="1:24" x14ac:dyDescent="0.25">
      <c r="A4" t="str">
        <f t="shared" si="0"/>
        <v>ATLHayden Hurst</v>
      </c>
      <c r="B4" t="str">
        <f>VLOOKUP(C4,'team abbr lookup'!B:C,2,FALSE)</f>
        <v>ATL</v>
      </c>
      <c r="C4" t="s">
        <v>193</v>
      </c>
      <c r="D4" t="s">
        <v>355</v>
      </c>
      <c r="E4" t="s">
        <v>355</v>
      </c>
      <c r="F4" t="s">
        <v>200</v>
      </c>
      <c r="G4" t="s">
        <v>356</v>
      </c>
      <c r="H4" t="s">
        <v>146</v>
      </c>
      <c r="I4">
        <v>321.2</v>
      </c>
      <c r="J4">
        <v>301.8</v>
      </c>
      <c r="K4" t="s">
        <v>153</v>
      </c>
      <c r="L4" t="s">
        <v>199</v>
      </c>
      <c r="M4">
        <v>80</v>
      </c>
      <c r="N4">
        <v>0</v>
      </c>
      <c r="O4" s="4">
        <v>0.7228</v>
      </c>
      <c r="P4">
        <v>8.52</v>
      </c>
      <c r="Q4">
        <v>4.8000000000000001E-2</v>
      </c>
      <c r="R4">
        <v>0</v>
      </c>
      <c r="S4">
        <v>0.01</v>
      </c>
      <c r="T4">
        <v>0</v>
      </c>
      <c r="U4">
        <v>1</v>
      </c>
      <c r="V4" s="4">
        <v>0.9849</v>
      </c>
      <c r="W4" s="4">
        <v>0.9698</v>
      </c>
      <c r="X4" s="2">
        <f>(O4*M4*Settings!$J$17)+(P4*V4*U4*M4*Settings!$J$15)+(Q4*V4*U4*M4*Settings!$J$16)+(R4*W4*N4*Settings!$G$15)+(S4*W4*N4*Settings!$G$16)+(T4*(N4+M4)*Settings!$M$15)</f>
        <v>147.64687999999998</v>
      </c>
    </row>
    <row r="5" spans="1:24" x14ac:dyDescent="0.25">
      <c r="A5" t="str">
        <f t="shared" si="0"/>
        <v>BALMark Andrews</v>
      </c>
      <c r="B5" t="str">
        <f>VLOOKUP(C5,'team abbr lookup'!B:C,2,FALSE)</f>
        <v>BAL</v>
      </c>
      <c r="C5" t="s">
        <v>146</v>
      </c>
      <c r="D5" t="s">
        <v>355</v>
      </c>
      <c r="E5" t="s">
        <v>355</v>
      </c>
      <c r="F5" t="s">
        <v>154</v>
      </c>
      <c r="G5" t="s">
        <v>356</v>
      </c>
      <c r="H5" t="s">
        <v>146</v>
      </c>
      <c r="I5">
        <v>321.2</v>
      </c>
      <c r="J5">
        <v>328.6</v>
      </c>
      <c r="K5" t="s">
        <v>153</v>
      </c>
      <c r="L5" t="s">
        <v>153</v>
      </c>
      <c r="M5">
        <v>80</v>
      </c>
      <c r="N5">
        <v>0</v>
      </c>
      <c r="O5" s="4">
        <v>0.65849999999999997</v>
      </c>
      <c r="P5">
        <v>9.17</v>
      </c>
      <c r="Q5">
        <v>8.7999999999999995E-2</v>
      </c>
      <c r="R5">
        <v>0</v>
      </c>
      <c r="S5">
        <v>0.01</v>
      </c>
      <c r="T5">
        <v>1.4E-2</v>
      </c>
      <c r="U5">
        <v>1</v>
      </c>
      <c r="V5" s="4">
        <v>1.0058</v>
      </c>
      <c r="W5" s="4">
        <v>1.0115000000000001</v>
      </c>
      <c r="X5" s="2">
        <f>(O5*M5*Settings!$J$17)+(P5*V5*U5*M5*Settings!$J$15)+(Q5*V5*U5*M5*Settings!$J$16)+(R5*W5*N5*Settings!$G$15)+(S5*W5*N5*Settings!$G$16)+(T5*(N5+M5)*Settings!$M$15)</f>
        <v>166.71047999999999</v>
      </c>
    </row>
    <row r="6" spans="1:24" x14ac:dyDescent="0.25">
      <c r="A6" t="str">
        <f t="shared" si="0"/>
        <v>BALNick Boyle</v>
      </c>
      <c r="B6" t="str">
        <f>VLOOKUP(C6,'team abbr lookup'!B:C,2,FALSE)</f>
        <v>BAL</v>
      </c>
      <c r="C6" t="s">
        <v>146</v>
      </c>
      <c r="D6" t="s">
        <v>355</v>
      </c>
      <c r="E6" t="s">
        <v>355</v>
      </c>
      <c r="F6" t="s">
        <v>155</v>
      </c>
      <c r="G6" t="s">
        <v>448</v>
      </c>
      <c r="H6" t="s">
        <v>146</v>
      </c>
      <c r="I6">
        <v>321.2</v>
      </c>
      <c r="J6">
        <v>328.6</v>
      </c>
      <c r="K6" t="s">
        <v>153</v>
      </c>
      <c r="L6" t="s">
        <v>153</v>
      </c>
      <c r="M6">
        <v>38</v>
      </c>
      <c r="N6">
        <v>0</v>
      </c>
      <c r="O6" s="4">
        <v>0.69110000000000005</v>
      </c>
      <c r="P6">
        <v>6.95</v>
      </c>
      <c r="Q6">
        <v>2.5000000000000001E-2</v>
      </c>
      <c r="R6">
        <v>0</v>
      </c>
      <c r="S6">
        <v>0.01</v>
      </c>
      <c r="T6">
        <v>0</v>
      </c>
      <c r="U6">
        <v>1</v>
      </c>
      <c r="V6" s="4">
        <v>1.0058</v>
      </c>
      <c r="W6" s="4">
        <v>1.0115000000000001</v>
      </c>
      <c r="X6" s="2">
        <f>(O6*M6*Settings!$J$17)+(P6*V6*U6*M6*Settings!$J$15)+(Q6*V6*U6*M6*Settings!$J$16)+(R6*W6*N6*Settings!$G$15)+(S6*W6*N6*Settings!$G$16)+(T6*(N6+M6)*Settings!$M$15)</f>
        <v>58.558038000000003</v>
      </c>
    </row>
    <row r="7" spans="1:24" x14ac:dyDescent="0.25">
      <c r="A7" t="str">
        <f t="shared" si="0"/>
        <v>BUFDawson Knox</v>
      </c>
      <c r="B7" t="str">
        <f>VLOOKUP(C7,'team abbr lookup'!B:C,2,FALSE)</f>
        <v>BUF</v>
      </c>
      <c r="C7" t="s">
        <v>130</v>
      </c>
      <c r="D7" t="s">
        <v>355</v>
      </c>
      <c r="E7" t="s">
        <v>355</v>
      </c>
      <c r="F7" t="s">
        <v>136</v>
      </c>
      <c r="G7" t="s">
        <v>356</v>
      </c>
      <c r="H7" t="s">
        <v>130</v>
      </c>
      <c r="I7">
        <v>311.39999999999998</v>
      </c>
      <c r="J7">
        <v>300.60000000000002</v>
      </c>
      <c r="K7" t="s">
        <v>80</v>
      </c>
      <c r="L7" t="s">
        <v>80</v>
      </c>
      <c r="M7">
        <v>64</v>
      </c>
      <c r="N7">
        <v>0</v>
      </c>
      <c r="O7" s="4">
        <v>0.56000000000000005</v>
      </c>
      <c r="P7">
        <v>7.76</v>
      </c>
      <c r="Q7">
        <v>0.04</v>
      </c>
      <c r="R7">
        <v>9</v>
      </c>
      <c r="S7">
        <v>0.01</v>
      </c>
      <c r="T7">
        <v>0</v>
      </c>
      <c r="U7">
        <v>1</v>
      </c>
      <c r="V7" s="4">
        <v>0.99129999999999996</v>
      </c>
      <c r="W7" s="4">
        <v>0.98270000000000002</v>
      </c>
      <c r="X7" s="2">
        <f>(O7*M7*Settings!$J$17)+(P7*V7*U7*M7*Settings!$J$15)+(Q7*V7*U7*M7*Settings!$J$16)+(R7*W7*N7*Settings!$G$15)+(S7*W7*N7*Settings!$G$16)+(T7*(N7+M7)*Settings!$M$15)</f>
        <v>100.29829119999999</v>
      </c>
    </row>
    <row r="8" spans="1:24" x14ac:dyDescent="0.25">
      <c r="A8" t="str">
        <f t="shared" si="0"/>
        <v>CARIan Thomas</v>
      </c>
      <c r="B8" t="str">
        <f>VLOOKUP(C8,'team abbr lookup'!B:C,2,FALSE)</f>
        <v>CAR</v>
      </c>
      <c r="C8" t="s">
        <v>156</v>
      </c>
      <c r="D8" t="s">
        <v>357</v>
      </c>
      <c r="E8" t="s">
        <v>358</v>
      </c>
      <c r="F8" t="s">
        <v>163</v>
      </c>
      <c r="G8" t="s">
        <v>356</v>
      </c>
      <c r="H8" t="s">
        <v>156</v>
      </c>
      <c r="I8">
        <v>319.2</v>
      </c>
      <c r="J8">
        <v>297.8</v>
      </c>
      <c r="K8" t="s">
        <v>23</v>
      </c>
      <c r="L8" t="s">
        <v>162</v>
      </c>
      <c r="M8">
        <v>86</v>
      </c>
      <c r="N8">
        <v>0</v>
      </c>
      <c r="O8" s="4">
        <v>0.62390000000000001</v>
      </c>
      <c r="P8">
        <v>5.55</v>
      </c>
      <c r="Q8">
        <v>3.7999999999999999E-2</v>
      </c>
      <c r="R8">
        <v>0</v>
      </c>
      <c r="S8">
        <v>0.01</v>
      </c>
      <c r="T8">
        <v>0</v>
      </c>
      <c r="U8">
        <v>1</v>
      </c>
      <c r="V8" s="4">
        <v>0.98319999999999996</v>
      </c>
      <c r="W8" s="4">
        <v>0.96650000000000003</v>
      </c>
      <c r="X8" s="2">
        <f>(O8*M8*Settings!$J$17)+(P8*V8*U8*M8*Settings!$J$15)+(Q8*V8*U8*M8*Settings!$J$16)+(R8*W8*N8*Settings!$G$15)+(S8*W8*N8*Settings!$G$16)+(T8*(N8+M8)*Settings!$M$15)</f>
        <v>119.86212160000001</v>
      </c>
    </row>
    <row r="9" spans="1:24" x14ac:dyDescent="0.25">
      <c r="A9" t="str">
        <f t="shared" si="0"/>
        <v>CHIJimmy Graham</v>
      </c>
      <c r="B9" t="str">
        <f>VLOOKUP(C9,'team abbr lookup'!B:C,2,FALSE)</f>
        <v>CHI</v>
      </c>
      <c r="C9" t="s">
        <v>81</v>
      </c>
      <c r="D9" t="s">
        <v>355</v>
      </c>
      <c r="E9" t="s">
        <v>359</v>
      </c>
      <c r="F9" t="s">
        <v>88</v>
      </c>
      <c r="G9" t="s">
        <v>356</v>
      </c>
      <c r="H9" t="s">
        <v>201</v>
      </c>
      <c r="I9">
        <v>328.2</v>
      </c>
      <c r="J9">
        <v>303.39999999999998</v>
      </c>
      <c r="K9" t="s">
        <v>209</v>
      </c>
      <c r="L9" t="s">
        <v>87</v>
      </c>
      <c r="M9">
        <v>61</v>
      </c>
      <c r="N9">
        <v>0</v>
      </c>
      <c r="O9" s="4">
        <v>0.62680000000000002</v>
      </c>
      <c r="P9">
        <v>7.32</v>
      </c>
      <c r="Q9">
        <v>3.4000000000000002E-2</v>
      </c>
      <c r="R9">
        <v>0</v>
      </c>
      <c r="S9">
        <v>0.01</v>
      </c>
      <c r="T9">
        <v>8.0000000000000002E-3</v>
      </c>
      <c r="U9">
        <v>0.9</v>
      </c>
      <c r="V9" s="4">
        <v>0.98109999999999997</v>
      </c>
      <c r="W9" s="4">
        <v>0.96220000000000006</v>
      </c>
      <c r="X9" s="2">
        <f>(O9*M9*Settings!$J$17)+(P9*V9*U9*M9*Settings!$J$15)+(Q9*V9*U9*M9*Settings!$J$16)+(R9*W9*N9*Settings!$G$15)+(S9*W9*N9*Settings!$G$16)+(T9*(N9+M9)*Settings!$M$15)</f>
        <v>87.673997040000017</v>
      </c>
    </row>
    <row r="10" spans="1:24" x14ac:dyDescent="0.25">
      <c r="A10" t="str">
        <f t="shared" si="0"/>
        <v>CHICole Kmet</v>
      </c>
      <c r="B10" t="str">
        <f>VLOOKUP(C10,'team abbr lookup'!B:C,2,FALSE)</f>
        <v>CHI</v>
      </c>
      <c r="C10" t="s">
        <v>81</v>
      </c>
      <c r="D10" t="s">
        <v>355</v>
      </c>
      <c r="E10" t="s">
        <v>359</v>
      </c>
      <c r="F10" t="s">
        <v>89</v>
      </c>
      <c r="G10" t="s">
        <v>448</v>
      </c>
      <c r="H10" t="s">
        <v>355</v>
      </c>
      <c r="I10">
        <v>303.8</v>
      </c>
      <c r="J10">
        <v>303.39999999999998</v>
      </c>
      <c r="K10" t="s">
        <v>355</v>
      </c>
      <c r="L10" t="s">
        <v>87</v>
      </c>
      <c r="M10">
        <v>38</v>
      </c>
      <c r="N10">
        <v>0</v>
      </c>
      <c r="O10" s="4">
        <v>0.67010000000000003</v>
      </c>
      <c r="P10">
        <v>7.84</v>
      </c>
      <c r="Q10">
        <v>4.9000000000000002E-2</v>
      </c>
      <c r="R10">
        <v>0</v>
      </c>
      <c r="S10">
        <v>0.01</v>
      </c>
      <c r="T10">
        <v>6.0000000000000001E-3</v>
      </c>
      <c r="U10">
        <v>1</v>
      </c>
      <c r="V10" s="4">
        <v>0.99970000000000003</v>
      </c>
      <c r="W10" s="4">
        <v>0.99929999999999997</v>
      </c>
      <c r="X10" s="2">
        <f>(O10*M10*Settings!$J$17)+(P10*V10*U10*M10*Settings!$J$15)+(Q10*V10*U10*M10*Settings!$J$16)+(R10*W10*N10*Settings!$G$15)+(S10*W10*N10*Settings!$G$16)+(T10*(N10+M10)*Settings!$M$15)</f>
        <v>65.959510800000004</v>
      </c>
    </row>
    <row r="11" spans="1:24" x14ac:dyDescent="0.25">
      <c r="A11" t="str">
        <f t="shared" si="0"/>
        <v>CINC.J. Uzomah</v>
      </c>
      <c r="B11" t="str">
        <f>VLOOKUP(C11,'team abbr lookup'!B:C,2,FALSE)</f>
        <v>CIN</v>
      </c>
      <c r="C11" t="s">
        <v>229</v>
      </c>
      <c r="D11" t="s">
        <v>355</v>
      </c>
      <c r="E11" t="s">
        <v>355</v>
      </c>
      <c r="F11" t="s">
        <v>360</v>
      </c>
      <c r="G11" t="s">
        <v>356</v>
      </c>
      <c r="H11" t="s">
        <v>229</v>
      </c>
      <c r="I11">
        <v>300.8</v>
      </c>
      <c r="J11">
        <v>274.60000000000002</v>
      </c>
      <c r="K11" t="s">
        <v>144</v>
      </c>
      <c r="L11" t="s">
        <v>236</v>
      </c>
      <c r="M11">
        <v>55</v>
      </c>
      <c r="N11">
        <v>0</v>
      </c>
      <c r="O11" s="4">
        <v>0.67359999999999998</v>
      </c>
      <c r="P11">
        <v>6.41</v>
      </c>
      <c r="Q11">
        <v>4.8000000000000001E-2</v>
      </c>
      <c r="R11">
        <v>0</v>
      </c>
      <c r="S11">
        <v>0.01</v>
      </c>
      <c r="T11">
        <v>0</v>
      </c>
      <c r="U11">
        <v>1.05</v>
      </c>
      <c r="V11" s="4">
        <v>0.97819999999999996</v>
      </c>
      <c r="W11" s="4">
        <v>0.95640000000000003</v>
      </c>
      <c r="X11" s="2">
        <f>(O11*M11*Settings!$J$17)+(P11*V11*U11*M11*Settings!$J$15)+(Q11*V11*U11*M11*Settings!$J$16)+(R11*W11*N11*Settings!$G$15)+(S11*W11*N11*Settings!$G$16)+(T11*(N11+M11)*Settings!$M$15)</f>
        <v>89.528185449999995</v>
      </c>
    </row>
    <row r="12" spans="1:24" x14ac:dyDescent="0.25">
      <c r="A12" t="str">
        <f t="shared" si="0"/>
        <v>CLEAustin Hooper</v>
      </c>
      <c r="B12" t="str">
        <f>VLOOKUP(C12,'team abbr lookup'!B:C,2,FALSE)</f>
        <v>CLE</v>
      </c>
      <c r="C12" t="s">
        <v>277</v>
      </c>
      <c r="D12" t="s">
        <v>361</v>
      </c>
      <c r="E12" t="s">
        <v>362</v>
      </c>
      <c r="F12" t="s">
        <v>284</v>
      </c>
      <c r="G12" t="s">
        <v>356</v>
      </c>
      <c r="H12" t="s">
        <v>193</v>
      </c>
      <c r="I12">
        <v>326</v>
      </c>
      <c r="J12">
        <v>302.8</v>
      </c>
      <c r="K12" t="s">
        <v>199</v>
      </c>
      <c r="L12" t="s">
        <v>282</v>
      </c>
      <c r="M12">
        <v>62</v>
      </c>
      <c r="N12">
        <v>0</v>
      </c>
      <c r="O12" s="4">
        <v>0.78369999999999995</v>
      </c>
      <c r="P12">
        <v>7.92</v>
      </c>
      <c r="Q12">
        <v>5.3999999999999999E-2</v>
      </c>
      <c r="R12">
        <v>0</v>
      </c>
      <c r="S12">
        <v>0.01</v>
      </c>
      <c r="T12">
        <v>0</v>
      </c>
      <c r="U12">
        <v>0.95</v>
      </c>
      <c r="V12" s="4">
        <v>0.98219999999999996</v>
      </c>
      <c r="W12" s="4">
        <v>0.96440000000000003</v>
      </c>
      <c r="X12" s="2">
        <f>(O12*M12*Settings!$J$17)+(P12*V12*U12*M12*Settings!$J$15)+(Q12*V12*U12*M12*Settings!$J$16)+(R12*W12*N12*Settings!$G$15)+(S12*W12*N12*Settings!$G$16)+(T12*(N12+M12)*Settings!$M$15)</f>
        <v>113.15176328</v>
      </c>
    </row>
    <row r="13" spans="1:24" x14ac:dyDescent="0.25">
      <c r="A13" t="str">
        <f t="shared" si="0"/>
        <v>CLEDavid Njoku</v>
      </c>
      <c r="B13" t="str">
        <f>VLOOKUP(C13,'team abbr lookup'!B:C,2,FALSE)</f>
        <v>CLE</v>
      </c>
      <c r="C13" t="s">
        <v>277</v>
      </c>
      <c r="D13" t="s">
        <v>361</v>
      </c>
      <c r="E13" t="s">
        <v>362</v>
      </c>
      <c r="F13" t="s">
        <v>285</v>
      </c>
      <c r="G13" t="s">
        <v>448</v>
      </c>
      <c r="H13" t="s">
        <v>277</v>
      </c>
      <c r="I13">
        <v>314.2</v>
      </c>
      <c r="J13">
        <v>302.8</v>
      </c>
      <c r="K13" t="s">
        <v>282</v>
      </c>
      <c r="L13" t="s">
        <v>282</v>
      </c>
      <c r="M13">
        <v>49</v>
      </c>
      <c r="N13">
        <v>0</v>
      </c>
      <c r="O13" s="4">
        <v>0.61109999999999998</v>
      </c>
      <c r="P13">
        <v>6.68</v>
      </c>
      <c r="Q13">
        <v>5.0999999999999997E-2</v>
      </c>
      <c r="R13">
        <v>0</v>
      </c>
      <c r="S13">
        <v>0.01</v>
      </c>
      <c r="T13">
        <v>0</v>
      </c>
      <c r="U13">
        <v>1.05</v>
      </c>
      <c r="V13" s="4">
        <v>0.9909</v>
      </c>
      <c r="W13" s="4">
        <v>0.9819</v>
      </c>
      <c r="X13" s="2">
        <f>(O13*M13*Settings!$J$17)+(P13*V13*U13*M13*Settings!$J$15)+(Q13*V13*U13*M13*Settings!$J$16)+(R13*W13*N13*Settings!$G$15)+(S13*W13*N13*Settings!$G$16)+(T13*(N13+M13)*Settings!$M$15)</f>
        <v>79.600178069999998</v>
      </c>
    </row>
    <row r="14" spans="1:24" x14ac:dyDescent="0.25">
      <c r="A14" t="str">
        <f t="shared" si="0"/>
        <v>DALBlake Jarwin</v>
      </c>
      <c r="B14" t="str">
        <f>VLOOKUP(C14,'team abbr lookup'!B:C,2,FALSE)</f>
        <v>DAL</v>
      </c>
      <c r="C14" t="s">
        <v>137</v>
      </c>
      <c r="D14" t="s">
        <v>363</v>
      </c>
      <c r="E14" t="s">
        <v>355</v>
      </c>
      <c r="F14" t="s">
        <v>145</v>
      </c>
      <c r="G14" t="s">
        <v>356</v>
      </c>
      <c r="H14" t="s">
        <v>137</v>
      </c>
      <c r="I14">
        <v>358.6</v>
      </c>
      <c r="J14">
        <v>337.2</v>
      </c>
      <c r="K14" t="s">
        <v>143</v>
      </c>
      <c r="L14" t="s">
        <v>143</v>
      </c>
      <c r="M14">
        <v>63</v>
      </c>
      <c r="N14">
        <v>0</v>
      </c>
      <c r="O14" s="4">
        <v>0.75419999999999998</v>
      </c>
      <c r="P14">
        <v>8.7899999999999991</v>
      </c>
      <c r="Q14">
        <v>7.8E-2</v>
      </c>
      <c r="R14">
        <v>0</v>
      </c>
      <c r="S14">
        <v>0.01</v>
      </c>
      <c r="T14">
        <v>1.2999999999999999E-2</v>
      </c>
      <c r="U14">
        <v>0.95</v>
      </c>
      <c r="V14" s="4">
        <v>0.98509999999999998</v>
      </c>
      <c r="W14" s="4">
        <v>0.97019999999999995</v>
      </c>
      <c r="X14" s="2">
        <f>(O14*M14*Settings!$J$17)+(P14*V14*U14*M14*Settings!$J$15)+(Q14*V14*U14*M14*Settings!$J$16)+(R14*W14*N14*Settings!$G$15)+(S14*W14*N14*Settings!$G$16)+(T14*(N14+M14)*Settings!$M$15)</f>
        <v>125.29334254499997</v>
      </c>
    </row>
    <row r="15" spans="1:24" x14ac:dyDescent="0.25">
      <c r="A15" t="str">
        <f t="shared" si="0"/>
        <v>DENNoah Fant</v>
      </c>
      <c r="B15" t="str">
        <f>VLOOKUP(C15,'team abbr lookup'!B:C,2,FALSE)</f>
        <v>DEN</v>
      </c>
      <c r="C15" t="s">
        <v>15</v>
      </c>
      <c r="D15" t="s">
        <v>355</v>
      </c>
      <c r="E15" t="s">
        <v>364</v>
      </c>
      <c r="F15" t="s">
        <v>12</v>
      </c>
      <c r="G15" t="s">
        <v>356</v>
      </c>
      <c r="H15" t="s">
        <v>15</v>
      </c>
      <c r="I15">
        <v>301.8</v>
      </c>
      <c r="J15">
        <v>284.39999999999998</v>
      </c>
      <c r="K15" t="s">
        <v>365</v>
      </c>
      <c r="L15" t="s">
        <v>11</v>
      </c>
      <c r="M15">
        <v>73</v>
      </c>
      <c r="N15">
        <v>0</v>
      </c>
      <c r="O15" s="4">
        <v>0.60609999999999997</v>
      </c>
      <c r="P15">
        <v>8.52</v>
      </c>
      <c r="Q15">
        <v>4.4999999999999998E-2</v>
      </c>
      <c r="R15">
        <v>-4</v>
      </c>
      <c r="S15">
        <v>0.01</v>
      </c>
      <c r="T15">
        <v>1.4E-2</v>
      </c>
      <c r="U15">
        <v>1.1000000000000001</v>
      </c>
      <c r="V15" s="4">
        <v>0.98560000000000003</v>
      </c>
      <c r="W15" s="4">
        <v>0.97119999999999995</v>
      </c>
      <c r="X15" s="2">
        <f>(O15*M15*Settings!$J$17)+(P15*V15*U15*M15*Settings!$J$15)+(Q15*V15*U15*M15*Settings!$J$16)+(R15*W15*N15*Settings!$G$15)+(S15*W15*N15*Settings!$G$16)+(T15*(N15+M15)*Settings!$M$15)</f>
        <v>131.00050896000002</v>
      </c>
    </row>
    <row r="16" spans="1:24" x14ac:dyDescent="0.25">
      <c r="A16" t="str">
        <f t="shared" si="0"/>
        <v>DETT.J. Hockenson</v>
      </c>
      <c r="B16" t="str">
        <f>VLOOKUP(C16,'team abbr lookup'!B:C,2,FALSE)</f>
        <v>DET</v>
      </c>
      <c r="C16" t="s">
        <v>62</v>
      </c>
      <c r="D16" t="s">
        <v>355</v>
      </c>
      <c r="E16" t="s">
        <v>355</v>
      </c>
      <c r="F16" t="s">
        <v>68</v>
      </c>
      <c r="G16" t="s">
        <v>356</v>
      </c>
      <c r="H16" t="s">
        <v>62</v>
      </c>
      <c r="I16">
        <v>297.2</v>
      </c>
      <c r="J16">
        <v>288.39999999999998</v>
      </c>
      <c r="K16" t="s">
        <v>366</v>
      </c>
      <c r="L16" t="s">
        <v>366</v>
      </c>
      <c r="M16">
        <v>88</v>
      </c>
      <c r="N16">
        <v>0</v>
      </c>
      <c r="O16" s="4">
        <v>0.54239999999999999</v>
      </c>
      <c r="P16">
        <v>6.22</v>
      </c>
      <c r="Q16">
        <v>3.4000000000000002E-2</v>
      </c>
      <c r="R16">
        <v>0</v>
      </c>
      <c r="S16">
        <v>0.01</v>
      </c>
      <c r="T16">
        <v>0</v>
      </c>
      <c r="U16">
        <v>1.05</v>
      </c>
      <c r="V16" s="4">
        <v>0.99260000000000004</v>
      </c>
      <c r="W16" s="4">
        <v>0.98519999999999996</v>
      </c>
      <c r="X16" s="2">
        <f>(O16*M16*Settings!$J$17)+(P16*V16*U16*M16*Settings!$J$15)+(Q16*V16*U16*M16*Settings!$J$16)+(R16*W16*N16*Settings!$G$15)+(S16*W16*N16*Settings!$G$16)+(T16*(N16+M16)*Settings!$M$15)</f>
        <v>123.48881424000001</v>
      </c>
    </row>
    <row r="17" spans="1:24" x14ac:dyDescent="0.25">
      <c r="A17" t="str">
        <f t="shared" si="0"/>
        <v>DETJesse James</v>
      </c>
      <c r="B17" t="str">
        <f>VLOOKUP(C17,'team abbr lookup'!B:C,2,FALSE)</f>
        <v>DET</v>
      </c>
      <c r="C17" t="s">
        <v>62</v>
      </c>
      <c r="D17" t="s">
        <v>355</v>
      </c>
      <c r="E17" t="s">
        <v>355</v>
      </c>
      <c r="F17" t="s">
        <v>69</v>
      </c>
      <c r="G17" t="s">
        <v>448</v>
      </c>
      <c r="H17" t="s">
        <v>62</v>
      </c>
      <c r="I17">
        <v>297.2</v>
      </c>
      <c r="J17">
        <v>288.39999999999998</v>
      </c>
      <c r="K17" t="s">
        <v>366</v>
      </c>
      <c r="L17" t="s">
        <v>366</v>
      </c>
      <c r="M17">
        <v>28</v>
      </c>
      <c r="N17">
        <v>0</v>
      </c>
      <c r="O17" s="4">
        <v>0.66669999999999996</v>
      </c>
      <c r="P17">
        <v>7.6</v>
      </c>
      <c r="Q17">
        <v>0.03</v>
      </c>
      <c r="R17">
        <v>0</v>
      </c>
      <c r="S17">
        <v>0.01</v>
      </c>
      <c r="T17">
        <v>0</v>
      </c>
      <c r="U17">
        <v>1.05</v>
      </c>
      <c r="V17" s="4">
        <v>0.99260000000000004</v>
      </c>
      <c r="W17" s="4">
        <v>0.98519999999999996</v>
      </c>
      <c r="X17" s="2">
        <f>(O17*M17*Settings!$J$17)+(P17*V17*U17*M17*Settings!$J$15)+(Q17*V17*U17*M17*Settings!$J$16)+(R17*W17*N17*Settings!$G$15)+(S17*W17*N17*Settings!$G$16)+(T17*(N17+M17)*Settings!$M$15)</f>
        <v>46.099093600000003</v>
      </c>
    </row>
    <row r="18" spans="1:24" x14ac:dyDescent="0.25">
      <c r="A18" t="str">
        <f t="shared" si="0"/>
        <v>GBJace Sternberger</v>
      </c>
      <c r="B18" t="str">
        <f>VLOOKUP(C18,'team abbr lookup'!B:C,2,FALSE)</f>
        <v>GB</v>
      </c>
      <c r="C18" t="s">
        <v>201</v>
      </c>
      <c r="D18" t="s">
        <v>355</v>
      </c>
      <c r="E18" t="s">
        <v>355</v>
      </c>
      <c r="F18" t="s">
        <v>210</v>
      </c>
      <c r="G18" t="s">
        <v>356</v>
      </c>
      <c r="H18" t="s">
        <v>201</v>
      </c>
      <c r="I18">
        <v>328.2</v>
      </c>
      <c r="J18">
        <v>324.8</v>
      </c>
      <c r="K18" t="s">
        <v>209</v>
      </c>
      <c r="L18" t="s">
        <v>209</v>
      </c>
      <c r="M18">
        <v>52</v>
      </c>
      <c r="N18">
        <v>0</v>
      </c>
      <c r="O18" s="4">
        <v>0.67010000000000003</v>
      </c>
      <c r="P18">
        <v>7.84</v>
      </c>
      <c r="Q18">
        <v>4.9000000000000002E-2</v>
      </c>
      <c r="R18">
        <v>0</v>
      </c>
      <c r="S18">
        <v>0.01</v>
      </c>
      <c r="T18">
        <v>6.0000000000000001E-3</v>
      </c>
      <c r="U18">
        <v>1</v>
      </c>
      <c r="V18" s="4">
        <v>0.99739999999999995</v>
      </c>
      <c r="W18" s="4">
        <v>0.99480000000000002</v>
      </c>
      <c r="X18" s="2">
        <f>(O18*M18*Settings!$J$17)+(P18*V18*U18*M18*Settings!$J$15)+(Q18*V18*U18*M18*Settings!$J$16)+(R18*W18*N18*Settings!$G$15)+(S18*W18*N18*Settings!$G$16)+(T18*(N18+M18)*Settings!$M$15)</f>
        <v>90.131454399999996</v>
      </c>
    </row>
    <row r="19" spans="1:24" x14ac:dyDescent="0.25">
      <c r="A19" t="str">
        <f t="shared" si="0"/>
        <v>HOUDarren Fells</v>
      </c>
      <c r="B19" t="str">
        <f>VLOOKUP(C19,'team abbr lookup'!B:C,2,FALSE)</f>
        <v>HOU</v>
      </c>
      <c r="C19" t="s">
        <v>34</v>
      </c>
      <c r="D19" t="s">
        <v>355</v>
      </c>
      <c r="E19" t="s">
        <v>355</v>
      </c>
      <c r="F19" t="s">
        <v>43</v>
      </c>
      <c r="G19" t="s">
        <v>356</v>
      </c>
      <c r="H19" t="s">
        <v>34</v>
      </c>
      <c r="I19">
        <v>312.2</v>
      </c>
      <c r="J19">
        <v>296</v>
      </c>
      <c r="K19" t="s">
        <v>41</v>
      </c>
      <c r="L19" t="s">
        <v>41</v>
      </c>
      <c r="M19">
        <v>42</v>
      </c>
      <c r="N19">
        <v>0</v>
      </c>
      <c r="O19" s="4">
        <v>0.73150000000000004</v>
      </c>
      <c r="P19">
        <v>7.4</v>
      </c>
      <c r="Q19">
        <v>0.1</v>
      </c>
      <c r="R19">
        <v>0</v>
      </c>
      <c r="S19">
        <v>0.01</v>
      </c>
      <c r="T19">
        <v>0</v>
      </c>
      <c r="U19">
        <v>1</v>
      </c>
      <c r="V19" s="4">
        <v>0.98699999999999999</v>
      </c>
      <c r="W19" s="4">
        <v>0.97409999999999997</v>
      </c>
      <c r="X19" s="2">
        <f>(O19*M19*Settings!$J$17)+(P19*V19*U19*M19*Settings!$J$15)+(Q19*V19*U19*M19*Settings!$J$16)+(R19*W19*N19*Settings!$G$15)+(S19*W19*N19*Settings!$G$16)+(T19*(N19+M19)*Settings!$M$15)</f>
        <v>86.271360000000001</v>
      </c>
    </row>
    <row r="20" spans="1:24" x14ac:dyDescent="0.25">
      <c r="A20" t="str">
        <f t="shared" si="0"/>
        <v>HOUJordan Akins</v>
      </c>
      <c r="B20" t="str">
        <f>VLOOKUP(C20,'team abbr lookup'!B:C,2,FALSE)</f>
        <v>HOU</v>
      </c>
      <c r="C20" t="s">
        <v>34</v>
      </c>
      <c r="D20" t="s">
        <v>355</v>
      </c>
      <c r="E20" t="s">
        <v>355</v>
      </c>
      <c r="F20" t="s">
        <v>42</v>
      </c>
      <c r="G20" t="s">
        <v>448</v>
      </c>
      <c r="H20" t="s">
        <v>34</v>
      </c>
      <c r="I20">
        <v>312.2</v>
      </c>
      <c r="J20">
        <v>296</v>
      </c>
      <c r="K20" t="s">
        <v>41</v>
      </c>
      <c r="L20" t="s">
        <v>41</v>
      </c>
      <c r="M20">
        <v>40</v>
      </c>
      <c r="N20">
        <v>0</v>
      </c>
      <c r="O20" s="4">
        <v>0.6593</v>
      </c>
      <c r="P20">
        <v>7.86</v>
      </c>
      <c r="Q20">
        <v>2.5000000000000001E-2</v>
      </c>
      <c r="R20">
        <v>0</v>
      </c>
      <c r="S20">
        <v>0.01</v>
      </c>
      <c r="T20">
        <v>0</v>
      </c>
      <c r="U20">
        <v>1</v>
      </c>
      <c r="V20" s="4">
        <v>0.98699999999999999</v>
      </c>
      <c r="W20" s="4">
        <v>0.97409999999999997</v>
      </c>
      <c r="X20" s="2">
        <f>(O20*M20*Settings!$J$17)+(P20*V20*U20*M20*Settings!$J$15)+(Q20*V20*U20*M20*Settings!$J$16)+(R20*W20*N20*Settings!$G$15)+(S20*W20*N20*Settings!$G$16)+(T20*(N20+M20)*Settings!$M$15)</f>
        <v>63.325280000000006</v>
      </c>
    </row>
    <row r="21" spans="1:24" x14ac:dyDescent="0.25">
      <c r="A21" t="str">
        <f t="shared" si="0"/>
        <v>INDJack Doyle</v>
      </c>
      <c r="B21" t="str">
        <f>VLOOKUP(C21,'team abbr lookup'!B:C,2,FALSE)</f>
        <v>IND</v>
      </c>
      <c r="C21" t="s">
        <v>164</v>
      </c>
      <c r="D21" t="s">
        <v>355</v>
      </c>
      <c r="E21" t="s">
        <v>355</v>
      </c>
      <c r="F21" t="s">
        <v>173</v>
      </c>
      <c r="G21" t="s">
        <v>356</v>
      </c>
      <c r="H21" t="s">
        <v>164</v>
      </c>
      <c r="I21">
        <v>328.6</v>
      </c>
      <c r="J21">
        <v>331.8</v>
      </c>
      <c r="K21" t="s">
        <v>172</v>
      </c>
      <c r="L21" t="s">
        <v>171</v>
      </c>
      <c r="M21">
        <v>77</v>
      </c>
      <c r="N21">
        <v>0</v>
      </c>
      <c r="O21" s="4">
        <v>0.63280000000000003</v>
      </c>
      <c r="P21">
        <v>6.45</v>
      </c>
      <c r="Q21">
        <v>5.7000000000000002E-2</v>
      </c>
      <c r="R21">
        <v>0</v>
      </c>
      <c r="S21">
        <v>0.01</v>
      </c>
      <c r="T21">
        <v>1.4999999999999999E-2</v>
      </c>
      <c r="U21">
        <v>1</v>
      </c>
      <c r="V21" s="4">
        <v>1.0024</v>
      </c>
      <c r="W21" s="4">
        <v>1.0048999999999999</v>
      </c>
      <c r="X21" s="2">
        <f>(O21*M21*Settings!$J$17)+(P21*V21*U21*M21*Settings!$J$15)+(Q21*V21*U21*M21*Settings!$J$16)+(R21*W21*N21*Settings!$G$15)+(S21*W21*N21*Settings!$G$16)+(T21*(N21+M21)*Settings!$M$15)</f>
        <v>122.59699760000001</v>
      </c>
    </row>
    <row r="22" spans="1:24" x14ac:dyDescent="0.25">
      <c r="A22" t="str">
        <f t="shared" si="0"/>
        <v>INDTrey Burton</v>
      </c>
      <c r="B22" t="str">
        <f>VLOOKUP(C22,'team abbr lookup'!B:C,2,FALSE)</f>
        <v>IND</v>
      </c>
      <c r="C22" t="s">
        <v>164</v>
      </c>
      <c r="D22" t="s">
        <v>355</v>
      </c>
      <c r="E22" t="s">
        <v>355</v>
      </c>
      <c r="F22" t="s">
        <v>174</v>
      </c>
      <c r="G22" t="s">
        <v>448</v>
      </c>
      <c r="H22" t="s">
        <v>81</v>
      </c>
      <c r="I22">
        <v>303.8</v>
      </c>
      <c r="J22">
        <v>331.8</v>
      </c>
      <c r="K22" t="s">
        <v>403</v>
      </c>
      <c r="L22" t="s">
        <v>171</v>
      </c>
      <c r="M22">
        <v>40</v>
      </c>
      <c r="N22">
        <v>0</v>
      </c>
      <c r="O22" s="4">
        <v>0.6613</v>
      </c>
      <c r="P22">
        <v>5.94</v>
      </c>
      <c r="Q22">
        <v>0.06</v>
      </c>
      <c r="R22">
        <v>2</v>
      </c>
      <c r="S22">
        <v>0.01</v>
      </c>
      <c r="T22">
        <v>5.0000000000000001E-3</v>
      </c>
      <c r="U22">
        <v>1.1000000000000001</v>
      </c>
      <c r="V22" s="4">
        <v>1.0229999999999999</v>
      </c>
      <c r="W22" s="4">
        <v>1.0461</v>
      </c>
      <c r="X22" s="2">
        <f>(O22*M22*Settings!$J$17)+(P22*V22*U22*M22*Settings!$J$15)+(Q22*V22*U22*M22*Settings!$J$16)+(R22*W22*N22*Settings!$G$15)+(S22*W22*N22*Settings!$G$16)+(T22*(N22+M22)*Settings!$M$15)</f>
        <v>68.993447999999987</v>
      </c>
    </row>
    <row r="23" spans="1:24" x14ac:dyDescent="0.25">
      <c r="A23" t="str">
        <f t="shared" si="0"/>
        <v>JACTyler Eifert</v>
      </c>
      <c r="B23" t="str">
        <f>VLOOKUP(C23,'team abbr lookup'!B:C,2,FALSE)</f>
        <v>JAC</v>
      </c>
      <c r="C23" t="s">
        <v>70</v>
      </c>
      <c r="D23" t="s">
        <v>355</v>
      </c>
      <c r="E23" t="s">
        <v>367</v>
      </c>
      <c r="F23" t="s">
        <v>78</v>
      </c>
      <c r="G23" t="s">
        <v>356</v>
      </c>
      <c r="H23" t="s">
        <v>229</v>
      </c>
      <c r="I23">
        <v>300.8</v>
      </c>
      <c r="J23">
        <v>303</v>
      </c>
      <c r="K23" t="s">
        <v>144</v>
      </c>
      <c r="L23" t="s">
        <v>77</v>
      </c>
      <c r="M23">
        <v>62</v>
      </c>
      <c r="N23">
        <v>0</v>
      </c>
      <c r="O23" s="4">
        <v>0.6966</v>
      </c>
      <c r="P23">
        <v>7.25</v>
      </c>
      <c r="Q23">
        <v>4.9000000000000002E-2</v>
      </c>
      <c r="R23">
        <v>0</v>
      </c>
      <c r="S23">
        <v>0.01</v>
      </c>
      <c r="T23">
        <v>0.01</v>
      </c>
      <c r="U23">
        <v>1</v>
      </c>
      <c r="V23" s="4">
        <v>1.0018</v>
      </c>
      <c r="W23" s="4">
        <v>1.0037</v>
      </c>
      <c r="X23" s="2">
        <f>(O23*M23*Settings!$J$17)+(P23*V23*U23*M23*Settings!$J$15)+(Q23*V23*U23*M23*Settings!$J$16)+(R23*W23*N23*Settings!$G$15)+(S23*W23*N23*Settings!$G$16)+(T23*(N23+M23)*Settings!$M$15)</f>
        <v>105.24092040000001</v>
      </c>
    </row>
    <row r="24" spans="1:24" x14ac:dyDescent="0.25">
      <c r="A24" t="str">
        <f t="shared" si="0"/>
        <v>KCTravis Kelce</v>
      </c>
      <c r="B24" t="str">
        <f>VLOOKUP(C24,'team abbr lookup'!B:C,2,FALSE)</f>
        <v>KC</v>
      </c>
      <c r="C24" t="s">
        <v>123</v>
      </c>
      <c r="D24" t="s">
        <v>355</v>
      </c>
      <c r="E24" t="s">
        <v>355</v>
      </c>
      <c r="F24" t="s">
        <v>129</v>
      </c>
      <c r="G24" t="s">
        <v>356</v>
      </c>
      <c r="H24" t="s">
        <v>123</v>
      </c>
      <c r="I24">
        <v>311</v>
      </c>
      <c r="J24">
        <v>304.2</v>
      </c>
      <c r="K24" t="s">
        <v>128</v>
      </c>
      <c r="L24" t="s">
        <v>128</v>
      </c>
      <c r="M24">
        <v>126</v>
      </c>
      <c r="N24">
        <v>0</v>
      </c>
      <c r="O24" s="4">
        <v>0.70379999999999998</v>
      </c>
      <c r="P24">
        <v>8.99</v>
      </c>
      <c r="Q24">
        <v>5.1999999999999998E-2</v>
      </c>
      <c r="R24">
        <v>4</v>
      </c>
      <c r="S24">
        <v>0.01</v>
      </c>
      <c r="T24">
        <v>1.2999999999999999E-2</v>
      </c>
      <c r="U24">
        <v>1</v>
      </c>
      <c r="V24" s="4">
        <v>0.99450000000000005</v>
      </c>
      <c r="W24" s="4">
        <v>0.98909999999999998</v>
      </c>
      <c r="X24" s="2">
        <f>(O24*M24*Settings!$J$17)+(P24*V24*U24*M24*Settings!$J$15)+(Q24*V24*U24*M24*Settings!$J$16)+(R24*W24*N24*Settings!$G$15)+(S24*W24*N24*Settings!$G$16)+(T24*(N24+M24)*Settings!$M$15)</f>
        <v>237.14957699999999</v>
      </c>
    </row>
    <row r="25" spans="1:24" x14ac:dyDescent="0.25">
      <c r="A25" t="str">
        <f t="shared" si="0"/>
        <v>LACHunter Henry</v>
      </c>
      <c r="B25" t="str">
        <f>VLOOKUP(C25,'team abbr lookup'!B:C,2,FALSE)</f>
        <v>LAC</v>
      </c>
      <c r="C25" t="s">
        <v>90</v>
      </c>
      <c r="D25" t="s">
        <v>355</v>
      </c>
      <c r="E25" t="s">
        <v>368</v>
      </c>
      <c r="F25" t="s">
        <v>98</v>
      </c>
      <c r="G25" t="s">
        <v>356</v>
      </c>
      <c r="H25" t="s">
        <v>90</v>
      </c>
      <c r="I25">
        <v>304.60000000000002</v>
      </c>
      <c r="J25">
        <v>311.39999999999998</v>
      </c>
      <c r="K25" t="s">
        <v>171</v>
      </c>
      <c r="L25" t="s">
        <v>1356</v>
      </c>
      <c r="M25">
        <v>84</v>
      </c>
      <c r="N25">
        <v>0</v>
      </c>
      <c r="O25" s="4">
        <v>0.72370000000000001</v>
      </c>
      <c r="P25">
        <v>8.58</v>
      </c>
      <c r="Q25">
        <v>6.6000000000000003E-2</v>
      </c>
      <c r="R25">
        <v>0</v>
      </c>
      <c r="S25">
        <v>0.01</v>
      </c>
      <c r="T25">
        <v>0.01</v>
      </c>
      <c r="U25">
        <v>0.9</v>
      </c>
      <c r="V25" s="4">
        <v>1.0056</v>
      </c>
      <c r="W25" s="4">
        <v>1.0112000000000001</v>
      </c>
      <c r="X25" s="2">
        <f>(O25*M25*Settings!$J$17)+(P25*V25*U25*M25*Settings!$J$15)+(Q25*V25*U25*M25*Settings!$J$16)+(R25*W25*N25*Settings!$G$15)+(S25*W25*N25*Settings!$G$16)+(T25*(N25+M25)*Settings!$M$15)</f>
        <v>154.44409344000002</v>
      </c>
    </row>
    <row r="26" spans="1:24" x14ac:dyDescent="0.25">
      <c r="A26" t="str">
        <f t="shared" si="0"/>
        <v>LARTyler Higbee</v>
      </c>
      <c r="B26" t="str">
        <f>VLOOKUP(C26,'team abbr lookup'!B:C,2,FALSE)</f>
        <v>LAR</v>
      </c>
      <c r="C26" t="s">
        <v>175</v>
      </c>
      <c r="D26" t="s">
        <v>355</v>
      </c>
      <c r="E26" t="s">
        <v>369</v>
      </c>
      <c r="F26" t="s">
        <v>184</v>
      </c>
      <c r="G26" t="s">
        <v>356</v>
      </c>
      <c r="H26" t="s">
        <v>175</v>
      </c>
      <c r="I26">
        <v>318.8</v>
      </c>
      <c r="J26">
        <v>304.2</v>
      </c>
      <c r="K26" t="s">
        <v>183</v>
      </c>
      <c r="L26" t="s">
        <v>183</v>
      </c>
      <c r="M26">
        <v>84</v>
      </c>
      <c r="N26">
        <v>0</v>
      </c>
      <c r="O26" s="4">
        <v>0.76419999999999999</v>
      </c>
      <c r="P26">
        <v>8.3000000000000007</v>
      </c>
      <c r="Q26">
        <v>4.1000000000000002E-2</v>
      </c>
      <c r="R26">
        <v>0</v>
      </c>
      <c r="S26">
        <v>0.01</v>
      </c>
      <c r="T26">
        <v>5.0000000000000001E-3</v>
      </c>
      <c r="U26">
        <v>0.95</v>
      </c>
      <c r="V26" s="4">
        <v>0.98860000000000003</v>
      </c>
      <c r="W26" s="4">
        <v>0.97709999999999997</v>
      </c>
      <c r="X26" s="2">
        <f>(O26*M26*Settings!$J$17)+(P26*V26*U26*M26*Settings!$J$15)+(Q26*V26*U26*M26*Settings!$J$16)+(R26*W26*N26*Settings!$G$15)+(S26*W26*N26*Settings!$G$16)+(T26*(N26+M26)*Settings!$M$15)</f>
        <v>148.23874128</v>
      </c>
    </row>
    <row r="27" spans="1:24" x14ac:dyDescent="0.25">
      <c r="A27" t="str">
        <f t="shared" si="0"/>
        <v>LARGerald Everett</v>
      </c>
      <c r="B27" t="str">
        <f>VLOOKUP(C27,'team abbr lookup'!B:C,2,FALSE)</f>
        <v>LAR</v>
      </c>
      <c r="C27" t="s">
        <v>175</v>
      </c>
      <c r="D27" t="s">
        <v>355</v>
      </c>
      <c r="E27" t="s">
        <v>369</v>
      </c>
      <c r="F27" t="s">
        <v>185</v>
      </c>
      <c r="G27" t="s">
        <v>448</v>
      </c>
      <c r="H27" t="s">
        <v>175</v>
      </c>
      <c r="I27">
        <v>318.8</v>
      </c>
      <c r="J27">
        <v>304.2</v>
      </c>
      <c r="K27" t="s">
        <v>183</v>
      </c>
      <c r="L27" t="s">
        <v>183</v>
      </c>
      <c r="M27">
        <v>54</v>
      </c>
      <c r="N27">
        <v>0</v>
      </c>
      <c r="O27" s="4">
        <v>0.62939999999999996</v>
      </c>
      <c r="P27">
        <v>6.68</v>
      </c>
      <c r="Q27">
        <v>4.4999999999999998E-2</v>
      </c>
      <c r="R27">
        <v>4</v>
      </c>
      <c r="S27">
        <v>0.01</v>
      </c>
      <c r="T27">
        <v>7.0000000000000001E-3</v>
      </c>
      <c r="U27">
        <v>0.95</v>
      </c>
      <c r="V27" s="4">
        <v>0.98860000000000003</v>
      </c>
      <c r="W27" s="4">
        <v>0.97709999999999997</v>
      </c>
      <c r="X27" s="2">
        <f>(O27*M27*Settings!$J$17)+(P27*V27*U27*M27*Settings!$J$15)+(Q27*V27*U27*M27*Settings!$J$16)+(R27*W27*N27*Settings!$G$15)+(S27*W27*N27*Settings!$G$16)+(T27*(N27+M27)*Settings!$M$15)</f>
        <v>80.802438839999994</v>
      </c>
    </row>
    <row r="28" spans="1:24" x14ac:dyDescent="0.25">
      <c r="A28" t="str">
        <f t="shared" si="0"/>
        <v>MIAMike Gesicki</v>
      </c>
      <c r="B28" t="str">
        <f>VLOOKUP(C28,'team abbr lookup'!B:C,2,FALSE)</f>
        <v>MIA</v>
      </c>
      <c r="C28" t="s">
        <v>44</v>
      </c>
      <c r="D28" t="s">
        <v>355</v>
      </c>
      <c r="E28" t="s">
        <v>370</v>
      </c>
      <c r="F28" t="s">
        <v>51</v>
      </c>
      <c r="G28" t="s">
        <v>356</v>
      </c>
      <c r="H28" t="s">
        <v>44</v>
      </c>
      <c r="I28">
        <v>292.2</v>
      </c>
      <c r="J28">
        <v>283.2</v>
      </c>
      <c r="K28" t="s">
        <v>1367</v>
      </c>
      <c r="L28" t="s">
        <v>50</v>
      </c>
      <c r="M28">
        <v>93</v>
      </c>
      <c r="N28">
        <v>0</v>
      </c>
      <c r="O28" s="4">
        <v>0.59050000000000002</v>
      </c>
      <c r="P28">
        <v>6.39</v>
      </c>
      <c r="Q28">
        <v>4.1000000000000002E-2</v>
      </c>
      <c r="R28">
        <v>0</v>
      </c>
      <c r="S28">
        <v>0.01</v>
      </c>
      <c r="T28">
        <v>1.7000000000000001E-2</v>
      </c>
      <c r="U28">
        <v>1</v>
      </c>
      <c r="V28" s="4">
        <v>0.99229999999999996</v>
      </c>
      <c r="W28" s="4">
        <v>0.98460000000000003</v>
      </c>
      <c r="X28" s="2">
        <f>(O28*M28*Settings!$J$17)+(P28*V28*U28*M28*Settings!$J$15)+(Q28*V28*U28*M28*Settings!$J$16)+(R28*W28*N28*Settings!$G$15)+(S28*W28*N28*Settings!$G$16)+(T28*(N28+M28)*Settings!$M$15)</f>
        <v>133.42575149999999</v>
      </c>
    </row>
    <row r="29" spans="1:24" x14ac:dyDescent="0.25">
      <c r="A29" t="str">
        <f t="shared" si="0"/>
        <v>MINKyle Rudolph</v>
      </c>
      <c r="B29" t="str">
        <f>VLOOKUP(C29,'team abbr lookup'!B:C,2,FALSE)</f>
        <v>MIN</v>
      </c>
      <c r="C29" t="s">
        <v>211</v>
      </c>
      <c r="D29" t="s">
        <v>355</v>
      </c>
      <c r="E29" t="s">
        <v>371</v>
      </c>
      <c r="F29" t="s">
        <v>219</v>
      </c>
      <c r="G29" t="s">
        <v>356</v>
      </c>
      <c r="H29" t="s">
        <v>211</v>
      </c>
      <c r="I29">
        <v>298.60000000000002</v>
      </c>
      <c r="J29">
        <v>289.2</v>
      </c>
      <c r="K29" t="s">
        <v>217</v>
      </c>
      <c r="L29" t="s">
        <v>217</v>
      </c>
      <c r="M29">
        <v>45</v>
      </c>
      <c r="N29">
        <v>0</v>
      </c>
      <c r="O29" s="4">
        <v>0.79779999999999995</v>
      </c>
      <c r="P29">
        <v>7.69</v>
      </c>
      <c r="Q29">
        <v>7.6999999999999999E-2</v>
      </c>
      <c r="R29">
        <v>0</v>
      </c>
      <c r="S29">
        <v>0.01</v>
      </c>
      <c r="T29">
        <v>2E-3</v>
      </c>
      <c r="U29">
        <v>1</v>
      </c>
      <c r="V29" s="4">
        <v>0.99209999999999998</v>
      </c>
      <c r="W29" s="4">
        <v>0.98429999999999995</v>
      </c>
      <c r="X29" s="2">
        <f>(O29*M29*Settings!$J$17)+(P29*V29*U29*M29*Settings!$J$15)+(Q29*V29*U29*M29*Settings!$J$16)+(R29*W29*N29*Settings!$G$15)+(S29*W29*N29*Settings!$G$16)+(T29*(N29+M29)*Settings!$M$15)</f>
        <v>90.678379499999977</v>
      </c>
    </row>
    <row r="30" spans="1:24" x14ac:dyDescent="0.25">
      <c r="A30" t="str">
        <f t="shared" si="0"/>
        <v>MINIrv Smith Jr.</v>
      </c>
      <c r="B30" t="str">
        <f>VLOOKUP(C30,'team abbr lookup'!B:C,2,FALSE)</f>
        <v>MIN</v>
      </c>
      <c r="C30" t="s">
        <v>211</v>
      </c>
      <c r="D30" t="s">
        <v>355</v>
      </c>
      <c r="E30" t="s">
        <v>371</v>
      </c>
      <c r="F30" t="s">
        <v>218</v>
      </c>
      <c r="G30" t="s">
        <v>448</v>
      </c>
      <c r="H30" t="s">
        <v>211</v>
      </c>
      <c r="I30">
        <v>298.60000000000002</v>
      </c>
      <c r="J30">
        <v>289.2</v>
      </c>
      <c r="K30" t="s">
        <v>217</v>
      </c>
      <c r="L30" t="s">
        <v>217</v>
      </c>
      <c r="M30">
        <v>46</v>
      </c>
      <c r="N30">
        <v>0</v>
      </c>
      <c r="O30" s="4">
        <v>0.76600000000000001</v>
      </c>
      <c r="P30">
        <v>6.62</v>
      </c>
      <c r="Q30">
        <v>4.2999999999999997E-2</v>
      </c>
      <c r="R30">
        <v>0</v>
      </c>
      <c r="S30">
        <v>0.01</v>
      </c>
      <c r="T30">
        <v>2.1000000000000001E-2</v>
      </c>
      <c r="U30">
        <v>1</v>
      </c>
      <c r="V30" s="4">
        <v>0.99209999999999998</v>
      </c>
      <c r="W30" s="4">
        <v>0.98429999999999995</v>
      </c>
      <c r="X30" s="2">
        <f>(O30*M30*Settings!$J$17)+(P30*V30*U30*M30*Settings!$J$15)+(Q30*V30*U30*M30*Settings!$J$16)+(R30*W30*N30*Settings!$G$15)+(S30*W30*N30*Settings!$G$16)+(T30*(N30+M30)*Settings!$M$15)</f>
        <v>75.289671999999996</v>
      </c>
    </row>
    <row r="31" spans="1:24" x14ac:dyDescent="0.25">
      <c r="A31" t="str">
        <f t="shared" si="0"/>
        <v>NOJared Cook</v>
      </c>
      <c r="B31" t="str">
        <f>VLOOKUP(C31,'team abbr lookup'!B:C,2,FALSE)</f>
        <v>NO</v>
      </c>
      <c r="C31" t="s">
        <v>25</v>
      </c>
      <c r="D31" t="s">
        <v>355</v>
      </c>
      <c r="E31" t="s">
        <v>355</v>
      </c>
      <c r="F31" t="s">
        <v>33</v>
      </c>
      <c r="G31" t="s">
        <v>356</v>
      </c>
      <c r="H31" t="s">
        <v>25</v>
      </c>
      <c r="I31">
        <v>320.60000000000002</v>
      </c>
      <c r="J31">
        <v>328.4</v>
      </c>
      <c r="K31" t="s">
        <v>31</v>
      </c>
      <c r="L31" t="s">
        <v>31</v>
      </c>
      <c r="M31">
        <v>70</v>
      </c>
      <c r="N31">
        <v>0</v>
      </c>
      <c r="O31" s="4">
        <v>0.66669999999999996</v>
      </c>
      <c r="P31">
        <v>9</v>
      </c>
      <c r="Q31">
        <v>7.0000000000000007E-2</v>
      </c>
      <c r="R31">
        <v>0</v>
      </c>
      <c r="S31">
        <v>0.01</v>
      </c>
      <c r="T31">
        <v>0.01</v>
      </c>
      <c r="U31">
        <v>0.98</v>
      </c>
      <c r="V31" s="4">
        <v>1.0061</v>
      </c>
      <c r="W31" s="4">
        <v>1.0122</v>
      </c>
      <c r="X31" s="2">
        <f>(O31*M31*Settings!$J$17)+(P31*V31*U31*M31*Settings!$J$15)+(Q31*V31*U31*M31*Settings!$J$16)+(R31*W31*N31*Settings!$G$15)+(S31*W31*N31*Settings!$G$16)+(T31*(N31+M31)*Settings!$M$15)</f>
        <v>136.37336719999999</v>
      </c>
    </row>
    <row r="32" spans="1:24" x14ac:dyDescent="0.25">
      <c r="A32" t="str">
        <f t="shared" si="0"/>
        <v>NOJosh Hill</v>
      </c>
      <c r="B32" t="str">
        <f>VLOOKUP(C32,'team abbr lookup'!B:C,2,FALSE)</f>
        <v>NO</v>
      </c>
      <c r="C32" t="s">
        <v>25</v>
      </c>
      <c r="D32" t="s">
        <v>355</v>
      </c>
      <c r="E32" t="s">
        <v>355</v>
      </c>
      <c r="F32" t="s">
        <v>1014</v>
      </c>
      <c r="G32" t="s">
        <v>448</v>
      </c>
      <c r="H32" t="s">
        <v>25</v>
      </c>
      <c r="I32">
        <v>320.60000000000002</v>
      </c>
      <c r="J32">
        <v>328.4</v>
      </c>
      <c r="K32" t="s">
        <v>31</v>
      </c>
      <c r="L32" t="s">
        <v>31</v>
      </c>
      <c r="M32">
        <v>24</v>
      </c>
      <c r="N32">
        <v>0</v>
      </c>
      <c r="O32" s="4">
        <v>0.70209999999999995</v>
      </c>
      <c r="P32">
        <v>6.78</v>
      </c>
      <c r="Q32">
        <v>6.8000000000000005E-2</v>
      </c>
      <c r="R32">
        <v>0</v>
      </c>
      <c r="S32">
        <v>0</v>
      </c>
      <c r="T32">
        <v>1.2E-2</v>
      </c>
      <c r="U32">
        <v>0.98</v>
      </c>
      <c r="V32" s="4">
        <v>1.0061</v>
      </c>
      <c r="W32" s="4">
        <v>1.0122</v>
      </c>
      <c r="X32" s="2">
        <f>(O32*M32*Settings!$J$17)+(P32*V32*U32*M32*Settings!$J$15)+(Q32*V32*U32*M32*Settings!$J$16)+(R32*W32*N32*Settings!$G$15)+(S32*W32*N32*Settings!$G$16)+(T32*(N32+M32)*Settings!$M$15)</f>
        <v>41.972930591999997</v>
      </c>
    </row>
    <row r="33" spans="1:24" x14ac:dyDescent="0.25">
      <c r="A33" t="str">
        <f t="shared" si="0"/>
        <v>NEDevin Asiasi</v>
      </c>
      <c r="B33" t="str">
        <f>VLOOKUP(C33,'team abbr lookup'!B:C,2,FALSE)</f>
        <v>NE</v>
      </c>
      <c r="C33" t="s">
        <v>246</v>
      </c>
      <c r="D33" t="s">
        <v>355</v>
      </c>
      <c r="E33" t="s">
        <v>355</v>
      </c>
      <c r="F33" t="s">
        <v>256</v>
      </c>
      <c r="G33" t="s">
        <v>356</v>
      </c>
      <c r="H33" t="s">
        <v>355</v>
      </c>
      <c r="I33">
        <v>330.8</v>
      </c>
      <c r="J33">
        <v>314</v>
      </c>
      <c r="K33" t="s">
        <v>355</v>
      </c>
      <c r="L33" t="s">
        <v>255</v>
      </c>
      <c r="M33">
        <v>52</v>
      </c>
      <c r="N33">
        <v>0</v>
      </c>
      <c r="O33" s="4">
        <v>0.67010000000000003</v>
      </c>
      <c r="P33">
        <v>7.84</v>
      </c>
      <c r="Q33">
        <v>4.9000000000000002E-2</v>
      </c>
      <c r="R33">
        <v>0</v>
      </c>
      <c r="S33">
        <v>0.01</v>
      </c>
      <c r="T33">
        <v>6.0000000000000001E-3</v>
      </c>
      <c r="U33">
        <v>1</v>
      </c>
      <c r="V33" s="4">
        <v>0.98729999999999996</v>
      </c>
      <c r="W33" s="4">
        <v>0.97460000000000002</v>
      </c>
      <c r="X33" s="2">
        <f>(O33*M33*Settings!$J$17)+(P33*V33*U33*M33*Settings!$J$15)+(Q33*V33*U33*M33*Settings!$J$16)+(R33*W33*N33*Settings!$G$15)+(S33*W33*N33*Settings!$G$16)+(T33*(N33+M33)*Settings!$M$15)</f>
        <v>89.565288800000005</v>
      </c>
    </row>
    <row r="34" spans="1:24" x14ac:dyDescent="0.25">
      <c r="A34" t="str">
        <f t="shared" si="0"/>
        <v>NYGEvan Engram</v>
      </c>
      <c r="B34" t="str">
        <f>VLOOKUP(C34,'team abbr lookup'!B:C,2,FALSE)</f>
        <v>NYG</v>
      </c>
      <c r="C34" t="s">
        <v>99</v>
      </c>
      <c r="D34" t="s">
        <v>372</v>
      </c>
      <c r="E34" t="s">
        <v>373</v>
      </c>
      <c r="F34" t="s">
        <v>106</v>
      </c>
      <c r="G34" t="s">
        <v>356</v>
      </c>
      <c r="H34" t="s">
        <v>99</v>
      </c>
      <c r="I34">
        <v>311.8</v>
      </c>
      <c r="J34">
        <v>292</v>
      </c>
      <c r="K34" t="s">
        <v>105</v>
      </c>
      <c r="L34" t="s">
        <v>105</v>
      </c>
      <c r="M34">
        <v>90</v>
      </c>
      <c r="N34">
        <v>0</v>
      </c>
      <c r="O34" s="4">
        <v>0.66500000000000004</v>
      </c>
      <c r="P34">
        <v>7.56</v>
      </c>
      <c r="Q34">
        <v>4.4999999999999998E-2</v>
      </c>
      <c r="R34">
        <v>5.56</v>
      </c>
      <c r="S34">
        <v>0.01</v>
      </c>
      <c r="T34">
        <v>0</v>
      </c>
      <c r="U34">
        <v>1</v>
      </c>
      <c r="V34" s="4">
        <v>0.98409999999999997</v>
      </c>
      <c r="W34" s="4">
        <v>0.96819999999999995</v>
      </c>
      <c r="X34" s="2">
        <f>(O34*M34*Settings!$J$17)+(P34*V34*U34*M34*Settings!$J$15)+(Q34*V34*U34*M34*Settings!$J$16)+(R34*W34*N34*Settings!$G$15)+(S34*W34*N34*Settings!$G$16)+(T34*(N34+M34)*Settings!$M$15)</f>
        <v>150.72179399999999</v>
      </c>
    </row>
    <row r="35" spans="1:24" x14ac:dyDescent="0.25">
      <c r="A35" t="str">
        <f t="shared" si="0"/>
        <v>NYJChris Herndon</v>
      </c>
      <c r="B35" t="str">
        <f>VLOOKUP(C35,'team abbr lookup'!B:C,2,FALSE)</f>
        <v>NYJ</v>
      </c>
      <c r="C35" t="s">
        <v>115</v>
      </c>
      <c r="D35" t="s">
        <v>355</v>
      </c>
      <c r="E35" t="s">
        <v>355</v>
      </c>
      <c r="F35" t="s">
        <v>374</v>
      </c>
      <c r="G35" t="s">
        <v>356</v>
      </c>
      <c r="H35" t="s">
        <v>115</v>
      </c>
      <c r="I35">
        <v>304.8</v>
      </c>
      <c r="J35">
        <v>295.39999999999998</v>
      </c>
      <c r="K35" t="s">
        <v>121</v>
      </c>
      <c r="L35" t="s">
        <v>121</v>
      </c>
      <c r="M35">
        <v>66</v>
      </c>
      <c r="N35">
        <v>0</v>
      </c>
      <c r="O35" s="4">
        <v>0.68330000000000002</v>
      </c>
      <c r="P35">
        <v>8.6</v>
      </c>
      <c r="Q35">
        <v>6.9000000000000006E-2</v>
      </c>
      <c r="R35">
        <v>0</v>
      </c>
      <c r="S35">
        <v>0.01</v>
      </c>
      <c r="T35">
        <v>3.4000000000000002E-2</v>
      </c>
      <c r="U35">
        <v>1.05</v>
      </c>
      <c r="V35" s="4">
        <v>0.99229999999999996</v>
      </c>
      <c r="W35" s="4">
        <v>0.98460000000000003</v>
      </c>
      <c r="X35" s="2">
        <f>(O35*M35*Settings!$J$17)+(P35*V35*U35*M35*Settings!$J$15)+(Q35*V35*U35*M35*Settings!$J$16)+(R35*W35*N35*Settings!$G$15)+(S35*W35*N35*Settings!$G$16)+(T35*(N35+M35)*Settings!$M$15)</f>
        <v>128.21818086000002</v>
      </c>
    </row>
    <row r="36" spans="1:24" x14ac:dyDescent="0.25">
      <c r="A36" t="str">
        <f t="shared" si="0"/>
        <v>NYJRyan Griffin</v>
      </c>
      <c r="B36" t="str">
        <f>VLOOKUP(C36,'team abbr lookup'!B:C,2,FALSE)</f>
        <v>NYJ</v>
      </c>
      <c r="C36" t="s">
        <v>115</v>
      </c>
      <c r="D36" t="s">
        <v>355</v>
      </c>
      <c r="E36" t="s">
        <v>355</v>
      </c>
      <c r="F36" t="s">
        <v>122</v>
      </c>
      <c r="G36" t="s">
        <v>448</v>
      </c>
      <c r="H36" t="s">
        <v>115</v>
      </c>
      <c r="I36">
        <v>304.8</v>
      </c>
      <c r="J36">
        <v>295.39999999999998</v>
      </c>
      <c r="K36" t="s">
        <v>121</v>
      </c>
      <c r="L36" t="s">
        <v>121</v>
      </c>
      <c r="M36">
        <v>31</v>
      </c>
      <c r="N36">
        <v>0</v>
      </c>
      <c r="O36" s="4">
        <v>0.73599999999999999</v>
      </c>
      <c r="P36">
        <v>7.56</v>
      </c>
      <c r="Q36">
        <v>0.06</v>
      </c>
      <c r="R36">
        <v>0</v>
      </c>
      <c r="S36">
        <v>0.01</v>
      </c>
      <c r="T36">
        <v>4.0000000000000001E-3</v>
      </c>
      <c r="U36">
        <v>1.05</v>
      </c>
      <c r="V36" s="4">
        <v>0.99229999999999996</v>
      </c>
      <c r="W36" s="4">
        <v>0.98460000000000003</v>
      </c>
      <c r="X36" s="2">
        <f>(O36*M36*Settings!$J$17)+(P36*V36*U36*M36*Settings!$J$15)+(Q36*V36*U36*M36*Settings!$J$16)+(R36*W36*N36*Settings!$G$15)+(S36*W36*N36*Settings!$G$16)+(T36*(N36+M36)*Settings!$M$15)</f>
        <v>58.614091340000002</v>
      </c>
    </row>
    <row r="37" spans="1:24" x14ac:dyDescent="0.25">
      <c r="A37" t="str">
        <f t="shared" si="0"/>
        <v>LVDarren Waller</v>
      </c>
      <c r="B37" t="str">
        <f>VLOOKUP(C37,'team abbr lookup'!B:C,2,FALSE)</f>
        <v>LV</v>
      </c>
      <c r="C37" t="s">
        <v>107</v>
      </c>
      <c r="D37" t="s">
        <v>355</v>
      </c>
      <c r="E37" t="s">
        <v>355</v>
      </c>
      <c r="F37" t="s">
        <v>114</v>
      </c>
      <c r="G37" t="s">
        <v>356</v>
      </c>
      <c r="H37" t="s">
        <v>107</v>
      </c>
      <c r="I37">
        <v>320</v>
      </c>
      <c r="J37">
        <v>339</v>
      </c>
      <c r="K37" t="s">
        <v>113</v>
      </c>
      <c r="L37" t="s">
        <v>113</v>
      </c>
      <c r="M37">
        <v>88</v>
      </c>
      <c r="N37">
        <v>0</v>
      </c>
      <c r="O37" s="4">
        <v>0.77500000000000002</v>
      </c>
      <c r="P37">
        <v>9.85</v>
      </c>
      <c r="Q37">
        <v>2.4E-2</v>
      </c>
      <c r="R37">
        <v>6.2</v>
      </c>
      <c r="S37">
        <v>0.01</v>
      </c>
      <c r="T37">
        <v>7.0000000000000001E-3</v>
      </c>
      <c r="U37">
        <v>1</v>
      </c>
      <c r="V37" s="4">
        <v>1.0147999999999999</v>
      </c>
      <c r="W37" s="4">
        <v>1.0297000000000001</v>
      </c>
      <c r="X37" s="2">
        <f>(O37*M37*Settings!$J$17)+(P37*V37*U37*M37*Settings!$J$15)+(Q37*V37*U37*M37*Settings!$J$16)+(R37*W37*N37*Settings!$G$15)+(S37*W37*N37*Settings!$G$16)+(T37*(N37+M37)*Settings!$M$15)</f>
        <v>167.79040959999998</v>
      </c>
    </row>
    <row r="38" spans="1:24" x14ac:dyDescent="0.25">
      <c r="A38" t="str">
        <f t="shared" si="0"/>
        <v>PHIZach Ertz</v>
      </c>
      <c r="B38" t="str">
        <f>VLOOKUP(C38,'team abbr lookup'!B:C,2,FALSE)</f>
        <v>PHI</v>
      </c>
      <c r="C38" t="s">
        <v>268</v>
      </c>
      <c r="D38" t="s">
        <v>355</v>
      </c>
      <c r="E38" t="s">
        <v>375</v>
      </c>
      <c r="F38" t="s">
        <v>275</v>
      </c>
      <c r="G38" t="s">
        <v>356</v>
      </c>
      <c r="H38" t="s">
        <v>268</v>
      </c>
      <c r="I38">
        <v>342</v>
      </c>
      <c r="J38">
        <v>337.8</v>
      </c>
      <c r="K38" t="s">
        <v>274</v>
      </c>
      <c r="L38" t="s">
        <v>274</v>
      </c>
      <c r="M38">
        <v>115</v>
      </c>
      <c r="N38">
        <v>0</v>
      </c>
      <c r="O38" s="4">
        <v>0.68540000000000001</v>
      </c>
      <c r="P38">
        <v>7.03</v>
      </c>
      <c r="Q38">
        <v>4.8000000000000001E-2</v>
      </c>
      <c r="R38">
        <v>0</v>
      </c>
      <c r="S38">
        <v>0.01</v>
      </c>
      <c r="T38">
        <v>7.0000000000000001E-3</v>
      </c>
      <c r="U38">
        <v>1</v>
      </c>
      <c r="V38" s="4">
        <v>0.99690000000000001</v>
      </c>
      <c r="W38" s="4">
        <v>0.99390000000000001</v>
      </c>
      <c r="X38" s="2">
        <f>(O38*M38*Settings!$J$17)+(P38*V38*U38*M38*Settings!$J$15)+(Q38*V38*U38*M38*Settings!$J$16)+(R38*W38*N38*Settings!$G$15)+(S38*W38*N38*Settings!$G$16)+(T38*(N38+M38)*Settings!$M$15)</f>
        <v>190.82270850000003</v>
      </c>
    </row>
    <row r="39" spans="1:24" x14ac:dyDescent="0.25">
      <c r="A39" t="str">
        <f t="shared" si="0"/>
        <v>PHIDallas Goedert</v>
      </c>
      <c r="B39" t="str">
        <f>VLOOKUP(C39,'team abbr lookup'!B:C,2,FALSE)</f>
        <v>PHI</v>
      </c>
      <c r="C39" t="s">
        <v>268</v>
      </c>
      <c r="D39" t="s">
        <v>355</v>
      </c>
      <c r="E39" t="s">
        <v>375</v>
      </c>
      <c r="F39" t="s">
        <v>276</v>
      </c>
      <c r="G39" t="s">
        <v>448</v>
      </c>
      <c r="H39" t="s">
        <v>268</v>
      </c>
      <c r="I39">
        <v>342</v>
      </c>
      <c r="J39">
        <v>337.8</v>
      </c>
      <c r="K39" t="s">
        <v>274</v>
      </c>
      <c r="L39" t="s">
        <v>274</v>
      </c>
      <c r="M39">
        <v>71</v>
      </c>
      <c r="N39">
        <v>0</v>
      </c>
      <c r="O39" s="4">
        <v>0.6835</v>
      </c>
      <c r="P39">
        <v>7.1</v>
      </c>
      <c r="Q39">
        <v>6.9000000000000006E-2</v>
      </c>
      <c r="R39">
        <v>0</v>
      </c>
      <c r="S39">
        <v>0.01</v>
      </c>
      <c r="T39">
        <v>1.4999999999999999E-2</v>
      </c>
      <c r="U39">
        <v>1</v>
      </c>
      <c r="V39" s="4">
        <v>0.99690000000000001</v>
      </c>
      <c r="W39" s="4">
        <v>0.99390000000000001</v>
      </c>
      <c r="X39" s="2">
        <f>(O39*M39*Settings!$J$17)+(P39*V39*U39*M39*Settings!$J$15)+(Q39*V39*U39*M39*Settings!$J$16)+(R39*W39*N39*Settings!$G$15)+(S39*W39*N39*Settings!$G$16)+(T39*(N39+M39)*Settings!$M$15)</f>
        <v>125.95510760000002</v>
      </c>
    </row>
    <row r="40" spans="1:24" x14ac:dyDescent="0.25">
      <c r="A40" t="str">
        <f t="shared" si="0"/>
        <v>PITEric Ebron</v>
      </c>
      <c r="B40" t="str">
        <f>VLOOKUP(C40,'team abbr lookup'!B:C,2,FALSE)</f>
        <v>PIT</v>
      </c>
      <c r="C40" t="s">
        <v>286</v>
      </c>
      <c r="D40" t="s">
        <v>355</v>
      </c>
      <c r="E40" t="s">
        <v>355</v>
      </c>
      <c r="F40" t="s">
        <v>297</v>
      </c>
      <c r="G40" t="s">
        <v>356</v>
      </c>
      <c r="H40" t="s">
        <v>164</v>
      </c>
      <c r="I40">
        <v>328.6</v>
      </c>
      <c r="J40">
        <v>320.39999999999998</v>
      </c>
      <c r="K40" t="s">
        <v>172</v>
      </c>
      <c r="L40" t="s">
        <v>295</v>
      </c>
      <c r="M40">
        <v>77</v>
      </c>
      <c r="N40">
        <v>0</v>
      </c>
      <c r="O40" s="4">
        <v>0.59809999999999997</v>
      </c>
      <c r="P40">
        <v>7.01</v>
      </c>
      <c r="Q40">
        <v>0.05</v>
      </c>
      <c r="R40">
        <v>-2.67</v>
      </c>
      <c r="S40">
        <v>0.2</v>
      </c>
      <c r="T40">
        <v>4.0000000000000001E-3</v>
      </c>
      <c r="U40">
        <v>1</v>
      </c>
      <c r="V40" s="4">
        <v>0.99380000000000002</v>
      </c>
      <c r="W40" s="4">
        <v>0.98750000000000004</v>
      </c>
      <c r="X40" s="2">
        <f>(O40*M40*Settings!$J$17)+(P40*V40*U40*M40*Settings!$J$15)+(Q40*V40*U40*M40*Settings!$J$16)+(R40*W40*N40*Settings!$G$15)+(S40*W40*N40*Settings!$G$16)+(T40*(N40+M40)*Settings!$M$15)</f>
        <v>122.03682260000001</v>
      </c>
    </row>
    <row r="41" spans="1:24" x14ac:dyDescent="0.25">
      <c r="A41" t="str">
        <f t="shared" si="0"/>
        <v>PITVance McDonald</v>
      </c>
      <c r="B41" t="str">
        <f>VLOOKUP(C41,'team abbr lookup'!B:C,2,FALSE)</f>
        <v>PIT</v>
      </c>
      <c r="C41" t="s">
        <v>286</v>
      </c>
      <c r="D41" t="s">
        <v>355</v>
      </c>
      <c r="E41" t="s">
        <v>355</v>
      </c>
      <c r="F41" t="s">
        <v>298</v>
      </c>
      <c r="G41" t="s">
        <v>448</v>
      </c>
      <c r="H41" t="s">
        <v>286</v>
      </c>
      <c r="I41">
        <v>326.2</v>
      </c>
      <c r="J41">
        <v>320.39999999999998</v>
      </c>
      <c r="K41" t="s">
        <v>296</v>
      </c>
      <c r="L41" t="s">
        <v>295</v>
      </c>
      <c r="M41">
        <v>47</v>
      </c>
      <c r="N41">
        <v>0</v>
      </c>
      <c r="O41" s="4">
        <v>0.69230000000000003</v>
      </c>
      <c r="P41">
        <v>6.35</v>
      </c>
      <c r="Q41">
        <v>5.5E-2</v>
      </c>
      <c r="R41">
        <v>2</v>
      </c>
      <c r="S41">
        <v>0.01</v>
      </c>
      <c r="T41">
        <v>2.1999999999999999E-2</v>
      </c>
      <c r="U41">
        <v>1</v>
      </c>
      <c r="V41" s="4">
        <v>0.99560000000000004</v>
      </c>
      <c r="W41" s="4">
        <v>0.99109999999999998</v>
      </c>
      <c r="X41" s="2">
        <f>(O41*M41*Settings!$J$17)+(P41*V41*U41*M41*Settings!$J$15)+(Q41*V41*U41*M41*Settings!$J$16)+(R41*W41*N41*Settings!$G$15)+(S41*W41*N41*Settings!$G$16)+(T41*(N41+M41)*Settings!$M$15)</f>
        <v>75.625538000000006</v>
      </c>
    </row>
    <row r="42" spans="1:24" x14ac:dyDescent="0.25">
      <c r="A42" t="str">
        <f t="shared" si="0"/>
        <v>SEAGreg Olsen</v>
      </c>
      <c r="B42" t="str">
        <f>VLOOKUP(C42,'team abbr lookup'!B:C,2,FALSE)</f>
        <v>SEA</v>
      </c>
      <c r="C42" t="s">
        <v>257</v>
      </c>
      <c r="D42" t="s">
        <v>355</v>
      </c>
      <c r="E42" t="s">
        <v>355</v>
      </c>
      <c r="F42" t="s">
        <v>266</v>
      </c>
      <c r="G42" t="s">
        <v>356</v>
      </c>
      <c r="H42" t="s">
        <v>156</v>
      </c>
      <c r="I42">
        <v>319.2</v>
      </c>
      <c r="J42">
        <v>295.39999999999998</v>
      </c>
      <c r="K42" t="s">
        <v>23</v>
      </c>
      <c r="L42" t="s">
        <v>265</v>
      </c>
      <c r="M42">
        <v>55</v>
      </c>
      <c r="N42">
        <v>0</v>
      </c>
      <c r="O42" s="4">
        <v>0.64849999999999997</v>
      </c>
      <c r="P42">
        <v>7.35</v>
      </c>
      <c r="Q42">
        <v>0.05</v>
      </c>
      <c r="R42">
        <v>0</v>
      </c>
      <c r="S42">
        <v>0.01</v>
      </c>
      <c r="T42">
        <v>6.0000000000000001E-3</v>
      </c>
      <c r="U42">
        <v>1.1000000000000001</v>
      </c>
      <c r="V42" s="4">
        <v>0.98140000000000005</v>
      </c>
      <c r="W42" s="4">
        <v>0.9627</v>
      </c>
      <c r="X42" s="2">
        <f>(O42*M42*Settings!$J$17)+(P42*V42*U42*M42*Settings!$J$15)+(Q42*V42*U42*M42*Settings!$J$16)+(R42*W42*N42*Settings!$G$15)+(S42*W42*N42*Settings!$G$16)+(T42*(N42+M42)*Settings!$M$15)</f>
        <v>96.46031450000001</v>
      </c>
    </row>
    <row r="43" spans="1:24" x14ac:dyDescent="0.25">
      <c r="A43" t="str">
        <f t="shared" si="0"/>
        <v>SEAWill Dissly</v>
      </c>
      <c r="B43" t="str">
        <f>VLOOKUP(C43,'team abbr lookup'!B:C,2,FALSE)</f>
        <v>SEA</v>
      </c>
      <c r="C43" t="s">
        <v>257</v>
      </c>
      <c r="D43" t="s">
        <v>355</v>
      </c>
      <c r="E43" t="s">
        <v>355</v>
      </c>
      <c r="F43" t="s">
        <v>267</v>
      </c>
      <c r="G43" t="s">
        <v>448</v>
      </c>
      <c r="H43" t="s">
        <v>257</v>
      </c>
      <c r="I43">
        <v>307.2</v>
      </c>
      <c r="J43">
        <v>295.39999999999998</v>
      </c>
      <c r="K43" t="s">
        <v>265</v>
      </c>
      <c r="L43" t="s">
        <v>265</v>
      </c>
      <c r="M43">
        <v>26</v>
      </c>
      <c r="N43">
        <v>0</v>
      </c>
      <c r="O43" s="4">
        <v>0.79410000000000003</v>
      </c>
      <c r="P43">
        <v>10</v>
      </c>
      <c r="Q43">
        <v>0.1</v>
      </c>
      <c r="R43">
        <v>7</v>
      </c>
      <c r="S43">
        <v>0.01</v>
      </c>
      <c r="T43">
        <v>2.4E-2</v>
      </c>
      <c r="U43">
        <v>0.95</v>
      </c>
      <c r="V43" s="4">
        <v>0.99039999999999995</v>
      </c>
      <c r="W43" s="4">
        <v>0.98080000000000001</v>
      </c>
      <c r="X43" s="2">
        <f>(O43*M43*Settings!$J$17)+(P43*V43*U43*M43*Settings!$J$15)+(Q43*V43*U43*M43*Settings!$J$16)+(R43*W43*N43*Settings!$G$15)+(S43*W43*N43*Settings!$G$16)+(T43*(N43+M43)*Settings!$M$15)</f>
        <v>58.539208000000002</v>
      </c>
    </row>
    <row r="44" spans="1:24" x14ac:dyDescent="0.25">
      <c r="A44" t="str">
        <f t="shared" si="0"/>
        <v>SEAJacob Hollister</v>
      </c>
      <c r="B44" t="str">
        <f>VLOOKUP(C44,'team abbr lookup'!B:C,2,FALSE)</f>
        <v>SEA</v>
      </c>
      <c r="C44" t="s">
        <v>257</v>
      </c>
      <c r="D44" t="s">
        <v>355</v>
      </c>
      <c r="E44" t="s">
        <v>355</v>
      </c>
      <c r="F44" t="s">
        <v>905</v>
      </c>
      <c r="G44" t="s">
        <v>512</v>
      </c>
      <c r="H44" t="s">
        <v>257</v>
      </c>
      <c r="I44">
        <v>307.2</v>
      </c>
      <c r="J44">
        <v>295.39999999999998</v>
      </c>
      <c r="K44" t="s">
        <v>265</v>
      </c>
      <c r="L44" t="s">
        <v>265</v>
      </c>
      <c r="M44">
        <v>33</v>
      </c>
      <c r="N44">
        <v>0</v>
      </c>
      <c r="O44" s="4">
        <v>0.57140000000000002</v>
      </c>
      <c r="P44">
        <v>6.95</v>
      </c>
      <c r="Q44">
        <v>0</v>
      </c>
      <c r="R44">
        <v>5</v>
      </c>
      <c r="S44">
        <v>0</v>
      </c>
      <c r="T44">
        <v>0</v>
      </c>
      <c r="U44">
        <v>0.95</v>
      </c>
      <c r="V44" s="4">
        <v>0.99039999999999995</v>
      </c>
      <c r="W44" s="4">
        <v>0.98080000000000001</v>
      </c>
      <c r="X44" s="2">
        <f>(O44*M44*Settings!$J$17)+(P44*V44*U44*M44*Settings!$J$15)+(Q44*V44*U44*M44*Settings!$J$16)+(R44*W44*N44*Settings!$G$15)+(S44*W44*N44*Settings!$G$16)+(T44*(N44+M44)*Settings!$M$15)</f>
        <v>40.435282800000003</v>
      </c>
    </row>
    <row r="45" spans="1:24" x14ac:dyDescent="0.25">
      <c r="A45" t="str">
        <f t="shared" si="0"/>
        <v>SFGeorge Kittle</v>
      </c>
      <c r="B45" t="str">
        <f>VLOOKUP(C45,'team abbr lookup'!B:C,2,FALSE)</f>
        <v>SF</v>
      </c>
      <c r="C45" t="s">
        <v>52</v>
      </c>
      <c r="D45" t="s">
        <v>355</v>
      </c>
      <c r="E45" t="s">
        <v>355</v>
      </c>
      <c r="F45" t="s">
        <v>61</v>
      </c>
      <c r="G45" t="s">
        <v>356</v>
      </c>
      <c r="H45" t="s">
        <v>52</v>
      </c>
      <c r="I45">
        <v>326.39999999999998</v>
      </c>
      <c r="J45">
        <v>324.2</v>
      </c>
      <c r="K45" t="s">
        <v>60</v>
      </c>
      <c r="L45" t="s">
        <v>60</v>
      </c>
      <c r="M45">
        <v>107</v>
      </c>
      <c r="N45">
        <v>0</v>
      </c>
      <c r="O45" s="4">
        <v>0.73709999999999998</v>
      </c>
      <c r="P45">
        <v>9.9499999999999993</v>
      </c>
      <c r="Q45">
        <v>4.1000000000000002E-2</v>
      </c>
      <c r="R45">
        <v>4.91</v>
      </c>
      <c r="S45">
        <v>0.01</v>
      </c>
      <c r="T45">
        <v>3.0000000000000001E-3</v>
      </c>
      <c r="U45">
        <v>1.03</v>
      </c>
      <c r="V45" s="4">
        <v>0.99829999999999997</v>
      </c>
      <c r="W45" s="4">
        <v>0.99660000000000004</v>
      </c>
      <c r="X45" s="2">
        <f>(O45*M45*Settings!$J$17)+(P45*V45*U45*M45*Settings!$J$15)+(Q45*V45*U45*M45*Settings!$J$16)+(R45*W45*N45*Settings!$G$15)+(S45*W45*N45*Settings!$G$16)+(T45*(N45+M45)*Settings!$M$15)</f>
        <v>214.76579996299998</v>
      </c>
    </row>
    <row r="46" spans="1:24" x14ac:dyDescent="0.25">
      <c r="A46" t="str">
        <f t="shared" si="0"/>
        <v>SFJordan Reed</v>
      </c>
      <c r="B46" t="str">
        <f>VLOOKUP(C46,'team abbr lookup'!B:C,2,FALSE)</f>
        <v>SF</v>
      </c>
      <c r="C46" t="s">
        <v>52</v>
      </c>
      <c r="D46" t="s">
        <v>355</v>
      </c>
      <c r="E46" t="s">
        <v>355</v>
      </c>
      <c r="F46" t="s">
        <v>79</v>
      </c>
      <c r="G46" t="s">
        <v>448</v>
      </c>
      <c r="H46" t="s">
        <v>16</v>
      </c>
      <c r="I46">
        <v>322</v>
      </c>
      <c r="J46">
        <v>324.2</v>
      </c>
      <c r="K46" t="s">
        <v>283</v>
      </c>
      <c r="L46" t="s">
        <v>60</v>
      </c>
      <c r="M46">
        <v>32</v>
      </c>
      <c r="N46">
        <v>0</v>
      </c>
      <c r="O46" s="4">
        <v>0.64290000000000003</v>
      </c>
      <c r="P46">
        <v>6.64</v>
      </c>
      <c r="Q46">
        <v>2.4E-2</v>
      </c>
      <c r="R46">
        <v>0</v>
      </c>
      <c r="S46">
        <v>0.01</v>
      </c>
      <c r="T46">
        <v>1.6E-2</v>
      </c>
      <c r="U46">
        <v>1.05</v>
      </c>
      <c r="V46" s="4">
        <v>1.0017</v>
      </c>
      <c r="W46" s="4">
        <v>1.0034000000000001</v>
      </c>
      <c r="X46" s="2">
        <f>(O46*M46*Settings!$J$17)+(P46*V46*U46*M46*Settings!$J$15)+(Q46*V46*U46*M46*Settings!$J$16)+(R46*W46*N46*Settings!$G$15)+(S46*W46*N46*Settings!$G$16)+(T46*(N46+M46)*Settings!$M$15)</f>
        <v>46.743752959999995</v>
      </c>
    </row>
    <row r="47" spans="1:24" x14ac:dyDescent="0.25">
      <c r="A47" t="str">
        <f t="shared" si="0"/>
        <v>TBRob Gronkowski</v>
      </c>
      <c r="B47" t="str">
        <f>VLOOKUP(C47,'team abbr lookup'!B:C,2,FALSE)</f>
        <v>TB</v>
      </c>
      <c r="C47" t="s">
        <v>186</v>
      </c>
      <c r="D47" t="s">
        <v>355</v>
      </c>
      <c r="E47" t="s">
        <v>355</v>
      </c>
      <c r="F47" t="s">
        <v>192</v>
      </c>
      <c r="G47" t="s">
        <v>356</v>
      </c>
      <c r="H47" t="s">
        <v>355</v>
      </c>
      <c r="I47">
        <v>314.60000000000002</v>
      </c>
      <c r="J47">
        <v>297.39999999999998</v>
      </c>
      <c r="K47" t="s">
        <v>191</v>
      </c>
      <c r="L47" t="s">
        <v>191</v>
      </c>
      <c r="M47">
        <v>71</v>
      </c>
      <c r="N47">
        <v>0</v>
      </c>
      <c r="O47" s="4">
        <v>0.65459999999999996</v>
      </c>
      <c r="P47">
        <v>9.83</v>
      </c>
      <c r="Q47">
        <v>6.2E-2</v>
      </c>
      <c r="R47">
        <v>0</v>
      </c>
      <c r="S47">
        <v>0.01</v>
      </c>
      <c r="T47">
        <v>5.0000000000000001E-3</v>
      </c>
      <c r="U47">
        <v>0.95</v>
      </c>
      <c r="V47" s="4">
        <v>0.98629999999999995</v>
      </c>
      <c r="W47" s="4">
        <v>0.97270000000000001</v>
      </c>
      <c r="X47" s="2">
        <f>(O47*M47*Settings!$J$17)+(P47*V47*U47*M47*Settings!$J$15)+(Q47*V47*U47*M47*Settings!$J$16)+(R47*W47*N47*Settings!$G$15)+(S47*W47*N47*Settings!$G$16)+(T47*(N47+M47)*Settings!$M$15)</f>
        <v>135.90924192499998</v>
      </c>
    </row>
    <row r="48" spans="1:24" x14ac:dyDescent="0.25">
      <c r="A48" t="str">
        <f t="shared" si="0"/>
        <v>TBO.J. Howard</v>
      </c>
      <c r="B48" t="str">
        <f>VLOOKUP(C48,'team abbr lookup'!B:C,2,FALSE)</f>
        <v>TB</v>
      </c>
      <c r="C48" t="s">
        <v>186</v>
      </c>
      <c r="D48" t="s">
        <v>355</v>
      </c>
      <c r="E48" t="s">
        <v>355</v>
      </c>
      <c r="F48" t="s">
        <v>447</v>
      </c>
      <c r="G48" t="s">
        <v>448</v>
      </c>
      <c r="H48" t="s">
        <v>186</v>
      </c>
      <c r="I48">
        <v>314.60000000000002</v>
      </c>
      <c r="J48">
        <v>297.39999999999998</v>
      </c>
      <c r="K48" t="s">
        <v>32</v>
      </c>
      <c r="L48" t="s">
        <v>191</v>
      </c>
      <c r="M48">
        <v>48</v>
      </c>
      <c r="N48">
        <v>0</v>
      </c>
      <c r="O48" s="4">
        <v>0.6623</v>
      </c>
      <c r="P48">
        <v>9.6300000000000008</v>
      </c>
      <c r="Q48">
        <v>5.8999999999999997E-2</v>
      </c>
      <c r="R48">
        <v>0</v>
      </c>
      <c r="S48">
        <v>0.01</v>
      </c>
      <c r="T48">
        <v>2.9000000000000001E-2</v>
      </c>
      <c r="U48">
        <v>0.95</v>
      </c>
      <c r="V48" s="4">
        <v>0.98629999999999995</v>
      </c>
      <c r="W48" s="4">
        <v>0.97270000000000001</v>
      </c>
      <c r="X48" s="2">
        <f>(O48*M48*Settings!$J$17)+(P48*V48*U48*M48*Settings!$J$15)+(Q48*V48*U48*M48*Settings!$J$16)+(R48*W48*N48*Settings!$G$15)+(S48*W48*N48*Settings!$G$16)+(T48*(N48+M48)*Settings!$M$15)</f>
        <v>88.238843759999995</v>
      </c>
    </row>
    <row r="49" spans="1:24" x14ac:dyDescent="0.25">
      <c r="A49" t="str">
        <f t="shared" ref="A49:A53" si="1">_xlfn.CONCAT(B49,F49)</f>
        <v>TBCameron Brate</v>
      </c>
      <c r="B49" t="str">
        <f>VLOOKUP(C49,'team abbr lookup'!B:C,2,FALSE)</f>
        <v>TB</v>
      </c>
      <c r="C49" t="s">
        <v>186</v>
      </c>
      <c r="D49" t="s">
        <v>355</v>
      </c>
      <c r="E49" t="s">
        <v>355</v>
      </c>
      <c r="F49" t="s">
        <v>956</v>
      </c>
      <c r="G49" t="s">
        <v>512</v>
      </c>
      <c r="H49" t="s">
        <v>186</v>
      </c>
      <c r="I49">
        <v>314.60000000000002</v>
      </c>
      <c r="J49">
        <v>297.39999999999998</v>
      </c>
      <c r="K49" t="s">
        <v>32</v>
      </c>
      <c r="L49" t="s">
        <v>191</v>
      </c>
      <c r="M49">
        <v>33</v>
      </c>
      <c r="N49">
        <v>0</v>
      </c>
      <c r="O49" s="4">
        <v>0.63349999999999995</v>
      </c>
      <c r="P49">
        <v>5.66</v>
      </c>
      <c r="Q49">
        <v>9.5000000000000001E-2</v>
      </c>
      <c r="R49">
        <v>0</v>
      </c>
      <c r="S49">
        <v>0</v>
      </c>
      <c r="T49">
        <v>0.01</v>
      </c>
      <c r="U49">
        <v>0.95</v>
      </c>
      <c r="V49" s="4">
        <v>0.98629999999999995</v>
      </c>
      <c r="W49" s="4">
        <v>0.97270000000000001</v>
      </c>
      <c r="X49" s="2">
        <f>(O49*M49*Settings!$J$17)+(P49*V49*U49*M49*Settings!$J$15)+(Q49*V49*U49*M49*Settings!$J$16)+(R49*W49*N49*Settings!$G$15)+(S49*W49*N49*Settings!$G$16)+(T49*(N49+M49)*Settings!$M$15)</f>
        <v>55.371193680000005</v>
      </c>
    </row>
    <row r="50" spans="1:24" x14ac:dyDescent="0.25">
      <c r="A50" t="str">
        <f t="shared" si="1"/>
        <v>TENJonnu Smith</v>
      </c>
      <c r="B50" t="str">
        <f>VLOOKUP(C50,'team abbr lookup'!B:C,2,FALSE)</f>
        <v>TEN</v>
      </c>
      <c r="C50" t="s">
        <v>237</v>
      </c>
      <c r="D50" t="s">
        <v>355</v>
      </c>
      <c r="E50" t="s">
        <v>355</v>
      </c>
      <c r="F50" t="s">
        <v>244</v>
      </c>
      <c r="G50" t="s">
        <v>356</v>
      </c>
      <c r="H50" t="s">
        <v>237</v>
      </c>
      <c r="I50">
        <v>310.2</v>
      </c>
      <c r="J50">
        <v>310.60000000000002</v>
      </c>
      <c r="K50" t="s">
        <v>243</v>
      </c>
      <c r="L50" t="s">
        <v>243</v>
      </c>
      <c r="M50">
        <v>60</v>
      </c>
      <c r="N50">
        <v>0</v>
      </c>
      <c r="O50" s="4">
        <v>0.76270000000000004</v>
      </c>
      <c r="P50">
        <v>9.6300000000000008</v>
      </c>
      <c r="Q50">
        <v>8.1000000000000003E-2</v>
      </c>
      <c r="R50">
        <v>12</v>
      </c>
      <c r="S50">
        <v>0.01</v>
      </c>
      <c r="T50">
        <v>8.9999999999999993E-3</v>
      </c>
      <c r="U50">
        <v>0.95</v>
      </c>
      <c r="V50" s="4">
        <v>1.0003</v>
      </c>
      <c r="W50" s="4">
        <v>1.0005999999999999</v>
      </c>
      <c r="X50" s="2">
        <f>(O50*M50*Settings!$J$17)+(P50*V50*U50*M50*Settings!$J$15)+(Q50*V50*U50*M50*Settings!$J$16)+(R50*W50*N50*Settings!$G$15)+(S50*W50*N50*Settings!$G$16)+(T50*(N50+M50)*Settings!$M$15)</f>
        <v>127.2997779</v>
      </c>
    </row>
    <row r="51" spans="1:24" x14ac:dyDescent="0.25">
      <c r="A51" t="str">
        <f t="shared" si="1"/>
        <v>TENAnthony Firkser</v>
      </c>
      <c r="B51" t="str">
        <f>VLOOKUP(C51,'team abbr lookup'!B:C,2,FALSE)</f>
        <v>TEN</v>
      </c>
      <c r="C51" t="s">
        <v>237</v>
      </c>
      <c r="D51" t="s">
        <v>355</v>
      </c>
      <c r="E51" t="s">
        <v>355</v>
      </c>
      <c r="F51" t="s">
        <v>245</v>
      </c>
      <c r="G51" t="s">
        <v>448</v>
      </c>
      <c r="H51" t="s">
        <v>237</v>
      </c>
      <c r="I51">
        <v>310.2</v>
      </c>
      <c r="J51">
        <v>310.60000000000002</v>
      </c>
      <c r="K51" t="s">
        <v>243</v>
      </c>
      <c r="L51" t="s">
        <v>243</v>
      </c>
      <c r="M51">
        <v>31</v>
      </c>
      <c r="N51">
        <v>0</v>
      </c>
      <c r="O51" s="4">
        <v>0.69120000000000004</v>
      </c>
      <c r="P51">
        <v>9.31</v>
      </c>
      <c r="Q51">
        <v>4.4999999999999998E-2</v>
      </c>
      <c r="R51">
        <v>0</v>
      </c>
      <c r="S51">
        <v>0.01</v>
      </c>
      <c r="T51">
        <v>0</v>
      </c>
      <c r="U51">
        <v>0.95</v>
      </c>
      <c r="V51" s="4">
        <v>1.0003</v>
      </c>
      <c r="W51" s="4">
        <v>1.0005999999999999</v>
      </c>
      <c r="X51" s="2">
        <f>(O51*M51*Settings!$J$17)+(P51*V51*U51*M51*Settings!$J$15)+(Q51*V51*U51*M51*Settings!$J$16)+(R51*W51*N51*Settings!$G$15)+(S51*W51*N51*Settings!$G$16)+(T51*(N51+M51)*Settings!$M$15)</f>
        <v>56.807260835000008</v>
      </c>
    </row>
    <row r="52" spans="1:24" x14ac:dyDescent="0.25">
      <c r="A52" t="str">
        <f t="shared" si="1"/>
        <v>WASJeremy Sprinkle</v>
      </c>
      <c r="B52" t="str">
        <f>VLOOKUP(C52,'team abbr lookup'!B:C,2,FALSE)</f>
        <v>WAS</v>
      </c>
      <c r="C52" t="s">
        <v>16</v>
      </c>
      <c r="D52" t="s">
        <v>376</v>
      </c>
      <c r="E52" t="s">
        <v>377</v>
      </c>
      <c r="F52" t="s">
        <v>24</v>
      </c>
      <c r="G52" t="s">
        <v>356</v>
      </c>
      <c r="H52" t="s">
        <v>16</v>
      </c>
      <c r="I52">
        <v>322</v>
      </c>
      <c r="J52">
        <v>300</v>
      </c>
      <c r="K52" t="s">
        <v>283</v>
      </c>
      <c r="L52" t="s">
        <v>22</v>
      </c>
      <c r="M52">
        <v>33</v>
      </c>
      <c r="N52">
        <v>0</v>
      </c>
      <c r="O52" s="4">
        <v>0.64039999999999997</v>
      </c>
      <c r="P52">
        <v>5.88</v>
      </c>
      <c r="Q52">
        <v>4.1000000000000002E-2</v>
      </c>
      <c r="R52">
        <v>0</v>
      </c>
      <c r="S52">
        <v>0.01</v>
      </c>
      <c r="T52">
        <v>1.9E-2</v>
      </c>
      <c r="U52">
        <v>1</v>
      </c>
      <c r="V52" s="4">
        <v>0.9829</v>
      </c>
      <c r="W52" s="4">
        <v>0.96579999999999999</v>
      </c>
      <c r="X52" s="2">
        <f>(O52*M52*Settings!$J$17)+(P52*V52*U52*M52*Settings!$J$15)+(Q52*V52*U52*M52*Settings!$J$16)+(R52*W52*N52*Settings!$G$15)+(S52*W52*N52*Settings!$G$16)+(T52*(N52+M52)*Settings!$M$15)</f>
        <v>46.930573799999998</v>
      </c>
    </row>
    <row r="53" spans="1:24" x14ac:dyDescent="0.25">
      <c r="A53" t="str">
        <f t="shared" si="1"/>
        <v>WASLogan Thomas</v>
      </c>
      <c r="B53" t="str">
        <f>VLOOKUP(C53,'team abbr lookup'!B:C,2,FALSE)</f>
        <v>WAS</v>
      </c>
      <c r="C53" t="s">
        <v>16</v>
      </c>
      <c r="D53" t="s">
        <v>376</v>
      </c>
      <c r="E53" t="s">
        <v>377</v>
      </c>
      <c r="F53" t="s">
        <v>1012</v>
      </c>
      <c r="G53" t="s">
        <v>448</v>
      </c>
      <c r="H53" t="s">
        <v>62</v>
      </c>
      <c r="I53">
        <v>297.2</v>
      </c>
      <c r="J53">
        <v>300</v>
      </c>
      <c r="K53" t="s">
        <v>366</v>
      </c>
      <c r="L53" t="s">
        <v>22</v>
      </c>
      <c r="M53">
        <v>35</v>
      </c>
      <c r="N53">
        <v>0</v>
      </c>
      <c r="O53" s="4">
        <v>0.60270000000000001</v>
      </c>
      <c r="P53">
        <v>5.79</v>
      </c>
      <c r="Q53">
        <v>2.1999999999999999E-2</v>
      </c>
      <c r="R53">
        <v>0</v>
      </c>
      <c r="S53">
        <v>0</v>
      </c>
      <c r="T53">
        <v>0</v>
      </c>
      <c r="U53">
        <v>0.9</v>
      </c>
      <c r="V53" s="4">
        <v>1.0024</v>
      </c>
      <c r="W53" s="4">
        <v>1.0046999999999999</v>
      </c>
      <c r="X53" s="2">
        <f>(O53*M53*Settings!$J$17)+(P53*V53*U53*M53*Settings!$J$15)+(Q53*V53*U53*M53*Settings!$J$16)+(R53*W53*N53*Settings!$G$15)+(S53*W53*N53*Settings!$G$16)+(T53*(N53+M53)*Settings!$M$15)</f>
        <v>43.544751599999998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3F65-1DF9-4E89-B754-E8B371DCBAAB}">
  <sheetPr codeName="Sheet7"/>
  <dimension ref="A1:E33"/>
  <sheetViews>
    <sheetView workbookViewId="0">
      <selection activeCell="E28" sqref="E28"/>
    </sheetView>
  </sheetViews>
  <sheetFormatPr defaultRowHeight="15" x14ac:dyDescent="0.25"/>
  <cols>
    <col min="3" max="3" width="17.5703125" bestFit="1" customWidth="1"/>
    <col min="4" max="4" width="25" bestFit="1" customWidth="1"/>
    <col min="5" max="5" width="7" bestFit="1" customWidth="1"/>
  </cols>
  <sheetData>
    <row r="1" spans="1:5" x14ac:dyDescent="0.25">
      <c r="A1" s="1" t="s">
        <v>300</v>
      </c>
      <c r="B1" s="1" t="s">
        <v>1359</v>
      </c>
      <c r="C1" s="1" t="s">
        <v>307</v>
      </c>
      <c r="D1" s="1" t="s">
        <v>14</v>
      </c>
      <c r="E1" s="1" t="s">
        <v>339</v>
      </c>
    </row>
    <row r="2" spans="1:5" x14ac:dyDescent="0.25">
      <c r="A2" t="str">
        <f>_xlfn.CONCAT(B2,C2)</f>
        <v>KCHarrison Butker</v>
      </c>
      <c r="B2" t="str">
        <f>VLOOKUP(D2,'team abbr lookup'!B:C,2,FALSE)</f>
        <v>KC</v>
      </c>
      <c r="C2" t="s">
        <v>308</v>
      </c>
      <c r="D2" t="s">
        <v>123</v>
      </c>
      <c r="E2">
        <v>154.77000000000001</v>
      </c>
    </row>
    <row r="3" spans="1:5" x14ac:dyDescent="0.25">
      <c r="A3" t="str">
        <f t="shared" ref="A3:A33" si="0">_xlfn.CONCAT(B3,C3)</f>
        <v>NOWil Lutz</v>
      </c>
      <c r="B3" t="str">
        <f>VLOOKUP(D3,'team abbr lookup'!B:C,2,FALSE)</f>
        <v>NO</v>
      </c>
      <c r="C3" t="s">
        <v>309</v>
      </c>
      <c r="D3" t="s">
        <v>25</v>
      </c>
      <c r="E3">
        <v>154.49</v>
      </c>
    </row>
    <row r="4" spans="1:5" x14ac:dyDescent="0.25">
      <c r="A4" t="str">
        <f t="shared" si="0"/>
        <v>BALJustin Tucker</v>
      </c>
      <c r="B4" t="str">
        <f>VLOOKUP(D4,'team abbr lookup'!B:C,2,FALSE)</f>
        <v>BAL</v>
      </c>
      <c r="C4" t="s">
        <v>310</v>
      </c>
      <c r="D4" t="s">
        <v>146</v>
      </c>
      <c r="E4">
        <v>148.63</v>
      </c>
    </row>
    <row r="5" spans="1:5" x14ac:dyDescent="0.25">
      <c r="A5" t="str">
        <f t="shared" si="0"/>
        <v>TBMatt Gay</v>
      </c>
      <c r="B5" t="str">
        <f>VLOOKUP(D5,'team abbr lookup'!B:C,2,FALSE)</f>
        <v>TB</v>
      </c>
      <c r="C5" t="s">
        <v>311</v>
      </c>
      <c r="D5" t="s">
        <v>186</v>
      </c>
      <c r="E5">
        <v>143.71</v>
      </c>
    </row>
    <row r="6" spans="1:5" x14ac:dyDescent="0.25">
      <c r="A6" t="str">
        <f t="shared" si="0"/>
        <v>ARIZane Gonzalez</v>
      </c>
      <c r="B6" t="str">
        <f>VLOOKUP(D6,'team abbr lookup'!B:C,2,FALSE)</f>
        <v>ARI</v>
      </c>
      <c r="C6" t="s">
        <v>312</v>
      </c>
      <c r="D6" t="s">
        <v>220</v>
      </c>
      <c r="E6">
        <v>142.11000000000001</v>
      </c>
    </row>
    <row r="7" spans="1:5" x14ac:dyDescent="0.25">
      <c r="A7" t="str">
        <f t="shared" si="0"/>
        <v>ATLYounghoe Koo</v>
      </c>
      <c r="B7" t="str">
        <f>VLOOKUP(D7,'team abbr lookup'!B:C,2,FALSE)</f>
        <v>ATL</v>
      </c>
      <c r="C7" t="s">
        <v>313</v>
      </c>
      <c r="D7" t="s">
        <v>193</v>
      </c>
      <c r="E7">
        <v>139.51</v>
      </c>
    </row>
    <row r="8" spans="1:5" x14ac:dyDescent="0.25">
      <c r="A8" t="str">
        <f t="shared" si="0"/>
        <v>DENBrandon McManus</v>
      </c>
      <c r="B8" t="str">
        <f>VLOOKUP(D8,'team abbr lookup'!B:C,2,FALSE)</f>
        <v>DEN</v>
      </c>
      <c r="C8" t="s">
        <v>314</v>
      </c>
      <c r="D8" t="s">
        <v>15</v>
      </c>
      <c r="E8">
        <v>138.97</v>
      </c>
    </row>
    <row r="9" spans="1:5" x14ac:dyDescent="0.25">
      <c r="A9" t="str">
        <f t="shared" si="0"/>
        <v>JACJosh Lambo</v>
      </c>
      <c r="B9" t="str">
        <f>VLOOKUP(D9,'team abbr lookup'!B:C,2,FALSE)</f>
        <v>JAC</v>
      </c>
      <c r="C9" t="s">
        <v>315</v>
      </c>
      <c r="D9" t="s">
        <v>70</v>
      </c>
      <c r="E9">
        <v>137.9</v>
      </c>
    </row>
    <row r="10" spans="1:5" x14ac:dyDescent="0.25">
      <c r="A10" t="str">
        <f t="shared" si="0"/>
        <v>PITChris Boswell</v>
      </c>
      <c r="B10" t="str">
        <f>VLOOKUP(D10,'team abbr lookup'!B:C,2,FALSE)</f>
        <v>PIT</v>
      </c>
      <c r="C10" t="s">
        <v>316</v>
      </c>
      <c r="D10" t="s">
        <v>286</v>
      </c>
      <c r="E10">
        <v>137.88999999999999</v>
      </c>
    </row>
    <row r="11" spans="1:5" x14ac:dyDescent="0.25">
      <c r="A11" t="str">
        <f t="shared" si="0"/>
        <v>DETMatt Prater</v>
      </c>
      <c r="B11" t="str">
        <f>VLOOKUP(D11,'team abbr lookup'!B:C,2,FALSE)</f>
        <v>DET</v>
      </c>
      <c r="C11" t="s">
        <v>317</v>
      </c>
      <c r="D11" t="s">
        <v>62</v>
      </c>
      <c r="E11">
        <v>136.91999999999999</v>
      </c>
    </row>
    <row r="12" spans="1:5" x14ac:dyDescent="0.25">
      <c r="A12" t="str">
        <f t="shared" si="0"/>
        <v>INDChase McLaughlin</v>
      </c>
      <c r="B12" t="str">
        <f>VLOOKUP(D12,'team abbr lookup'!B:C,2,FALSE)</f>
        <v>IND</v>
      </c>
      <c r="C12" t="s">
        <v>318</v>
      </c>
      <c r="D12" t="s">
        <v>164</v>
      </c>
      <c r="E12">
        <v>133.34</v>
      </c>
    </row>
    <row r="13" spans="1:5" x14ac:dyDescent="0.25">
      <c r="A13" t="str">
        <f t="shared" si="0"/>
        <v>CINRandy Bullock</v>
      </c>
      <c r="B13" t="str">
        <f>VLOOKUP(D13,'team abbr lookup'!B:C,2,FALSE)</f>
        <v>CIN</v>
      </c>
      <c r="C13" t="s">
        <v>319</v>
      </c>
      <c r="D13" t="s">
        <v>229</v>
      </c>
      <c r="E13">
        <v>131.49</v>
      </c>
    </row>
    <row r="14" spans="1:5" x14ac:dyDescent="0.25">
      <c r="A14" t="str">
        <f t="shared" si="0"/>
        <v>DALGreg Zuerlein</v>
      </c>
      <c r="B14" t="str">
        <f>VLOOKUP(D14,'team abbr lookup'!B:C,2,FALSE)</f>
        <v>DAL</v>
      </c>
      <c r="C14" t="s">
        <v>1369</v>
      </c>
      <c r="D14" t="s">
        <v>137</v>
      </c>
      <c r="E14">
        <v>130.06</v>
      </c>
    </row>
    <row r="15" spans="1:5" x14ac:dyDescent="0.25">
      <c r="A15" t="str">
        <f t="shared" si="0"/>
        <v>CARJoey Slye</v>
      </c>
      <c r="B15" t="str">
        <f>VLOOKUP(D15,'team abbr lookup'!B:C,2,FALSE)</f>
        <v>CAR</v>
      </c>
      <c r="C15" t="s">
        <v>320</v>
      </c>
      <c r="D15" t="s">
        <v>156</v>
      </c>
      <c r="E15">
        <v>129.26</v>
      </c>
    </row>
    <row r="16" spans="1:5" x14ac:dyDescent="0.25">
      <c r="A16" t="str">
        <f t="shared" si="0"/>
        <v>MINDan Bailey</v>
      </c>
      <c r="B16" t="str">
        <f>VLOOKUP(D16,'team abbr lookup'!B:C,2,FALSE)</f>
        <v>MIN</v>
      </c>
      <c r="C16" t="s">
        <v>321</v>
      </c>
      <c r="D16" t="s">
        <v>211</v>
      </c>
      <c r="E16">
        <v>128.77000000000001</v>
      </c>
    </row>
    <row r="17" spans="1:5" x14ac:dyDescent="0.25">
      <c r="A17" t="str">
        <f t="shared" si="0"/>
        <v>MIAJason Sanders</v>
      </c>
      <c r="B17" t="str">
        <f>VLOOKUP(D17,'team abbr lookup'!B:C,2,FALSE)</f>
        <v>MIA</v>
      </c>
      <c r="C17" t="s">
        <v>322</v>
      </c>
      <c r="D17" t="s">
        <v>44</v>
      </c>
      <c r="E17">
        <v>128.25</v>
      </c>
    </row>
    <row r="18" spans="1:5" x14ac:dyDescent="0.25">
      <c r="A18" t="str">
        <f t="shared" si="0"/>
        <v>SFRobbie Gould</v>
      </c>
      <c r="B18" t="str">
        <f>VLOOKUP(D18,'team abbr lookup'!B:C,2,FALSE)</f>
        <v>SF</v>
      </c>
      <c r="C18" t="s">
        <v>323</v>
      </c>
      <c r="D18" t="s">
        <v>52</v>
      </c>
      <c r="E18">
        <v>126.78</v>
      </c>
    </row>
    <row r="19" spans="1:5" x14ac:dyDescent="0.25">
      <c r="A19" t="str">
        <f t="shared" si="0"/>
        <v>LACMichael Badgley</v>
      </c>
      <c r="B19" t="str">
        <f>VLOOKUP(D19,'team abbr lookup'!B:C,2,FALSE)</f>
        <v>LAC</v>
      </c>
      <c r="C19" t="s">
        <v>324</v>
      </c>
      <c r="D19" t="s">
        <v>90</v>
      </c>
      <c r="E19">
        <v>124.08</v>
      </c>
    </row>
    <row r="20" spans="1:5" x14ac:dyDescent="0.25">
      <c r="A20" t="str">
        <f t="shared" si="0"/>
        <v>NENick Folk</v>
      </c>
      <c r="B20" t="str">
        <f>VLOOKUP(D20,'team abbr lookup'!B:C,2,FALSE)</f>
        <v>NE</v>
      </c>
      <c r="C20" t="s">
        <v>325</v>
      </c>
      <c r="D20" t="s">
        <v>246</v>
      </c>
      <c r="E20">
        <v>122.21</v>
      </c>
    </row>
    <row r="21" spans="1:5" x14ac:dyDescent="0.25">
      <c r="A21" t="str">
        <f t="shared" si="0"/>
        <v>LARSam Sloman</v>
      </c>
      <c r="B21" t="str">
        <f>VLOOKUP(D21,'team abbr lookup'!B:C,2,FALSE)</f>
        <v>LAR</v>
      </c>
      <c r="C21" t="s">
        <v>326</v>
      </c>
      <c r="D21" t="s">
        <v>175</v>
      </c>
      <c r="E21">
        <v>120.65</v>
      </c>
    </row>
    <row r="22" spans="1:5" x14ac:dyDescent="0.25">
      <c r="A22" t="str">
        <f t="shared" si="0"/>
        <v>GBMason Crosby</v>
      </c>
      <c r="B22" t="str">
        <f>VLOOKUP(D22,'team abbr lookup'!B:C,2,FALSE)</f>
        <v>GB</v>
      </c>
      <c r="C22" t="s">
        <v>327</v>
      </c>
      <c r="D22" t="s">
        <v>201</v>
      </c>
      <c r="E22">
        <v>119.6</v>
      </c>
    </row>
    <row r="23" spans="1:5" x14ac:dyDescent="0.25">
      <c r="A23" t="str">
        <f t="shared" si="0"/>
        <v>CLEAustin Seibert</v>
      </c>
      <c r="B23" t="str">
        <f>VLOOKUP(D23,'team abbr lookup'!B:C,2,FALSE)</f>
        <v>CLE</v>
      </c>
      <c r="C23" t="s">
        <v>328</v>
      </c>
      <c r="D23" t="s">
        <v>277</v>
      </c>
      <c r="E23">
        <v>112.25</v>
      </c>
    </row>
    <row r="24" spans="1:5" x14ac:dyDescent="0.25">
      <c r="A24" t="str">
        <f t="shared" si="0"/>
        <v>WASDustin Hopkins</v>
      </c>
      <c r="B24" t="str">
        <f>VLOOKUP(D24,'team abbr lookup'!B:C,2,FALSE)</f>
        <v>WAS</v>
      </c>
      <c r="C24" t="s">
        <v>329</v>
      </c>
      <c r="D24" t="s">
        <v>16</v>
      </c>
      <c r="E24">
        <v>111.8</v>
      </c>
    </row>
    <row r="25" spans="1:5" x14ac:dyDescent="0.25">
      <c r="A25" t="str">
        <f t="shared" si="0"/>
        <v>SEAJason Myers</v>
      </c>
      <c r="B25" t="str">
        <f>VLOOKUP(D25,'team abbr lookup'!B:C,2,FALSE)</f>
        <v>SEA</v>
      </c>
      <c r="C25" t="s">
        <v>330</v>
      </c>
      <c r="D25" t="s">
        <v>257</v>
      </c>
      <c r="E25">
        <v>111.06</v>
      </c>
    </row>
    <row r="26" spans="1:5" x14ac:dyDescent="0.25">
      <c r="A26" t="str">
        <f t="shared" si="0"/>
        <v>NYJSam Ficken</v>
      </c>
      <c r="B26" t="str">
        <f>VLOOKUP(D26,'team abbr lookup'!B:C,2,FALSE)</f>
        <v>NYJ</v>
      </c>
      <c r="C26" t="s">
        <v>331</v>
      </c>
      <c r="D26" t="s">
        <v>115</v>
      </c>
      <c r="E26">
        <v>110.03</v>
      </c>
    </row>
    <row r="27" spans="1:5" x14ac:dyDescent="0.25">
      <c r="A27" t="str">
        <f t="shared" si="0"/>
        <v>BUFTyler Bass</v>
      </c>
      <c r="B27" t="str">
        <f>VLOOKUP(D27,'team abbr lookup'!B:C,2,FALSE)</f>
        <v>BUF</v>
      </c>
      <c r="C27" t="s">
        <v>792</v>
      </c>
      <c r="D27" t="s">
        <v>130</v>
      </c>
      <c r="E27">
        <v>115</v>
      </c>
    </row>
    <row r="28" spans="1:5" x14ac:dyDescent="0.25">
      <c r="A28" t="str">
        <f t="shared" si="0"/>
        <v>PHIJake Elliott</v>
      </c>
      <c r="B28" t="str">
        <f>VLOOKUP(D28,'team abbr lookup'!B:C,2,FALSE)</f>
        <v>PHI</v>
      </c>
      <c r="C28" t="s">
        <v>333</v>
      </c>
      <c r="D28" t="s">
        <v>268</v>
      </c>
      <c r="E28">
        <v>106.64</v>
      </c>
    </row>
    <row r="29" spans="1:5" x14ac:dyDescent="0.25">
      <c r="A29" t="str">
        <f t="shared" si="0"/>
        <v>CHIEddy Pineiro</v>
      </c>
      <c r="B29" t="str">
        <f>VLOOKUP(D29,'team abbr lookup'!B:C,2,FALSE)</f>
        <v>CHI</v>
      </c>
      <c r="C29" t="s">
        <v>334</v>
      </c>
      <c r="D29" t="s">
        <v>81</v>
      </c>
      <c r="E29">
        <v>101.14</v>
      </c>
    </row>
    <row r="30" spans="1:5" x14ac:dyDescent="0.25">
      <c r="A30" t="str">
        <f t="shared" si="0"/>
        <v>HOUKa'imi Fairbairn</v>
      </c>
      <c r="B30" t="str">
        <f>VLOOKUP(D30,'team abbr lookup'!B:C,2,FALSE)</f>
        <v>HOU</v>
      </c>
      <c r="C30" t="s">
        <v>335</v>
      </c>
      <c r="D30" t="s">
        <v>34</v>
      </c>
      <c r="E30">
        <v>99.73</v>
      </c>
    </row>
    <row r="31" spans="1:5" x14ac:dyDescent="0.25">
      <c r="A31" t="str">
        <f t="shared" si="0"/>
        <v>NYGGraham Gano</v>
      </c>
      <c r="B31" t="str">
        <f>VLOOKUP(D31,'team abbr lookup'!B:C,2,FALSE)</f>
        <v>NYG</v>
      </c>
      <c r="C31" t="s">
        <v>336</v>
      </c>
      <c r="D31" t="s">
        <v>99</v>
      </c>
      <c r="E31">
        <v>98.96</v>
      </c>
    </row>
    <row r="32" spans="1:5" x14ac:dyDescent="0.25">
      <c r="A32" t="str">
        <f t="shared" si="0"/>
        <v>LVDaniel Carlson</v>
      </c>
      <c r="B32" t="str">
        <f>VLOOKUP(D32,'team abbr lookup'!B:C,2,FALSE)</f>
        <v>LV</v>
      </c>
      <c r="C32" t="s">
        <v>337</v>
      </c>
      <c r="D32" t="s">
        <v>107</v>
      </c>
      <c r="E32">
        <v>95.94</v>
      </c>
    </row>
    <row r="33" spans="1:5" x14ac:dyDescent="0.25">
      <c r="A33" t="str">
        <f t="shared" si="0"/>
        <v>TENGreg Joseph</v>
      </c>
      <c r="B33" t="str">
        <f>VLOOKUP(D33,'team abbr lookup'!B:C,2,FALSE)</f>
        <v>TEN</v>
      </c>
      <c r="C33" t="s">
        <v>338</v>
      </c>
      <c r="D33" t="s">
        <v>237</v>
      </c>
      <c r="E33">
        <v>80.22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Settings</vt:lpstr>
      <vt:lpstr>data validation</vt:lpstr>
      <vt:lpstr>Position Expectations</vt:lpstr>
      <vt:lpstr>Draft Sheet</vt:lpstr>
      <vt:lpstr>qb data</vt:lpstr>
      <vt:lpstr>rb data</vt:lpstr>
      <vt:lpstr>wr data</vt:lpstr>
      <vt:lpstr>te data</vt:lpstr>
      <vt:lpstr>k data</vt:lpstr>
      <vt:lpstr>def data</vt:lpstr>
      <vt:lpstr>full ppr adp</vt:lpstr>
      <vt:lpstr>half ppr adp</vt:lpstr>
      <vt:lpstr>standard adp</vt:lpstr>
      <vt:lpstr>team abbr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Fizzy</dc:creator>
  <cp:lastModifiedBy>Fizzy</cp:lastModifiedBy>
  <dcterms:created xsi:type="dcterms:W3CDTF">2020-08-15T14:42:04Z</dcterms:created>
  <dcterms:modified xsi:type="dcterms:W3CDTF">2020-09-03T22:35:28Z</dcterms:modified>
</cp:coreProperties>
</file>